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tM Tower\_FAB LAB\epilog\_FAV\150522 Geodesic Dome\"/>
    </mc:Choice>
  </mc:AlternateContent>
  <bookViews>
    <workbookView xWindow="120" yWindow="120" windowWidth="15135" windowHeight="9300"/>
  </bookViews>
  <sheets>
    <sheet name="2V DOME" sheetId="1" r:id="rId1"/>
    <sheet name="3V DOME" sheetId="4" r:id="rId2"/>
    <sheet name="Sheet2" sheetId="2" r:id="rId3"/>
    <sheet name="Sheet3" sheetId="3" r:id="rId4"/>
  </sheets>
  <definedNames>
    <definedName name="s" localSheetId="1">'3V DOME'!$A$5</definedName>
    <definedName name="s">'2V DOME'!$A$5</definedName>
  </definedNames>
  <calcPr calcId="162913"/>
</workbook>
</file>

<file path=xl/calcChain.xml><?xml version="1.0" encoding="utf-8"?>
<calcChain xmlns="http://schemas.openxmlformats.org/spreadsheetml/2006/main">
  <c r="C48" i="4" l="1"/>
  <c r="C47" i="4"/>
  <c r="C63" i="4"/>
  <c r="C62" i="4"/>
  <c r="C43" i="4"/>
  <c r="C35" i="4"/>
  <c r="O34" i="1" l="1"/>
  <c r="C6" i="1"/>
  <c r="C67" i="4"/>
  <c r="C68" i="4" s="1"/>
  <c r="C41" i="1"/>
  <c r="C34" i="4"/>
  <c r="C54" i="4" s="1"/>
  <c r="C55" i="4" s="1"/>
  <c r="C56" i="4" s="1"/>
  <c r="C57" i="4" s="1"/>
  <c r="C58" i="4" s="1"/>
  <c r="C53" i="4"/>
  <c r="C22" i="4"/>
  <c r="C66" i="1"/>
  <c r="C67" i="1" s="1"/>
  <c r="C38" i="4"/>
  <c r="C24" i="1"/>
  <c r="C26" i="4"/>
  <c r="C27" i="4" s="1"/>
  <c r="C30" i="4" s="1"/>
  <c r="C18" i="4"/>
  <c r="C21" i="4"/>
  <c r="C28" i="4"/>
  <c r="C29" i="4" s="1"/>
  <c r="C28" i="1"/>
  <c r="C29" i="1" s="1"/>
  <c r="C32" i="1" s="1"/>
  <c r="C30" i="1"/>
  <c r="C31" i="1"/>
  <c r="C20" i="1"/>
  <c r="C23" i="1"/>
  <c r="C55" i="1"/>
  <c r="C56" i="1"/>
  <c r="C57" i="1"/>
  <c r="C58" i="1" s="1"/>
  <c r="C59" i="1" s="1"/>
  <c r="C60" i="1" s="1"/>
  <c r="C36" i="1"/>
  <c r="C40" i="1" s="1"/>
  <c r="C47" i="1" l="1"/>
  <c r="C48" i="1" s="1"/>
  <c r="C46" i="1"/>
  <c r="C42" i="1"/>
  <c r="C43" i="1" s="1"/>
  <c r="C44" i="1" s="1"/>
  <c r="C45" i="1" s="1"/>
  <c r="C61" i="1"/>
  <c r="C62" i="1"/>
  <c r="C44" i="4"/>
  <c r="C59" i="4"/>
  <c r="C39" i="4"/>
  <c r="C40" i="4" s="1"/>
  <c r="C41" i="4" s="1"/>
  <c r="C42" i="4" s="1"/>
  <c r="C45" i="4"/>
  <c r="C60" i="4"/>
  <c r="C46" i="4" l="1"/>
  <c r="C50" i="1"/>
  <c r="C49" i="1"/>
  <c r="C61" i="4"/>
</calcChain>
</file>

<file path=xl/comments1.xml><?xml version="1.0" encoding="utf-8"?>
<comments xmlns="http://schemas.openxmlformats.org/spreadsheetml/2006/main">
  <authors>
    <author>Timothy Prestero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17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26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34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C41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Timothy Prestero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15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24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  <comment ref="B32" authorId="0" shapeId="0">
      <text>
        <r>
          <rPr>
            <b/>
            <sz val="9"/>
            <color indexed="81"/>
            <rFont val="Tahoma"/>
            <charset val="1"/>
          </rPr>
          <t>Timothy Prestero:</t>
        </r>
        <r>
          <rPr>
            <sz val="9"/>
            <color indexed="81"/>
            <rFont val="Tahoma"/>
            <charset val="1"/>
          </rPr>
          <t xml:space="preserve">
Do we need this dimension to draw the part in CorelDraw?</t>
        </r>
      </text>
    </comment>
  </commentList>
</comments>
</file>

<file path=xl/sharedStrings.xml><?xml version="1.0" encoding="utf-8"?>
<sst xmlns="http://schemas.openxmlformats.org/spreadsheetml/2006/main" count="417" uniqueCount="132">
  <si>
    <t>in</t>
  </si>
  <si>
    <t>Item</t>
  </si>
  <si>
    <t>Measure</t>
  </si>
  <si>
    <t>Unit</t>
  </si>
  <si>
    <t>Name</t>
  </si>
  <si>
    <t>s</t>
  </si>
  <si>
    <t>A</t>
  </si>
  <si>
    <t>degrees</t>
  </si>
  <si>
    <t>flap width</t>
  </si>
  <si>
    <t>Estimated Dimension</t>
  </si>
  <si>
    <t>Description</t>
  </si>
  <si>
    <t>flap for attaching dome panels</t>
  </si>
  <si>
    <t>laser cutter height</t>
  </si>
  <si>
    <t>Hmax</t>
  </si>
  <si>
    <t>bed dimension</t>
  </si>
  <si>
    <t>Wmax</t>
  </si>
  <si>
    <t>n/a</t>
  </si>
  <si>
    <t>Aratio</t>
  </si>
  <si>
    <t>Bratio</t>
  </si>
  <si>
    <t>DOME RATIOS - 2V DOME</t>
  </si>
  <si>
    <t>Xpanel</t>
  </si>
  <si>
    <t>Ypanel</t>
  </si>
  <si>
    <t>CHECK DIMS - HERON'S FORMULA</t>
  </si>
  <si>
    <t>Semiperimeter Xpanel</t>
  </si>
  <si>
    <t>Target long strut</t>
  </si>
  <si>
    <t>Desert Domes notation</t>
  </si>
  <si>
    <t>Target short strut</t>
  </si>
  <si>
    <t>Heron's Formula</t>
  </si>
  <si>
    <t>Area Xpanel</t>
  </si>
  <si>
    <t>in^2</t>
  </si>
  <si>
    <t>Atri</t>
  </si>
  <si>
    <t>Height Xpanel</t>
  </si>
  <si>
    <t>B</t>
  </si>
  <si>
    <t>h_b</t>
  </si>
  <si>
    <t>X-panel (geo-dome.co.uk), uses Desert Dome ABB</t>
  </si>
  <si>
    <t>Y-panel (geo-dome.co.uk), uses Desert Dome AAA</t>
  </si>
  <si>
    <t>Semiperimeter Ypanel</t>
  </si>
  <si>
    <t>Area Ypanel</t>
  </si>
  <si>
    <t>Height Ypanel</t>
  </si>
  <si>
    <t>Dome Height Calcs</t>
  </si>
  <si>
    <t>Dome Radius &amp; Height</t>
  </si>
  <si>
    <t>Hdome</t>
  </si>
  <si>
    <t>According to Desert Domes</t>
  </si>
  <si>
    <t>Angle AA</t>
  </si>
  <si>
    <t>Angle AB</t>
  </si>
  <si>
    <t>Number Y+ panels</t>
  </si>
  <si>
    <t>Number Y- panels</t>
  </si>
  <si>
    <t>Total Y panels</t>
  </si>
  <si>
    <t>Total X panels</t>
  </si>
  <si>
    <t>Number X+ panels</t>
  </si>
  <si>
    <t>Number X- panels</t>
  </si>
  <si>
    <t>tabs on all three faces</t>
  </si>
  <si>
    <t>from Desert Domes</t>
  </si>
  <si>
    <t>lamba_AB</t>
  </si>
  <si>
    <t>alpha_AB</t>
  </si>
  <si>
    <t>alpha_AA</t>
  </si>
  <si>
    <t>lamba_AA</t>
  </si>
  <si>
    <t>Long strut ratio</t>
  </si>
  <si>
    <t>Short strut ratio</t>
  </si>
  <si>
    <t>Med strut ratio</t>
  </si>
  <si>
    <t>Cratio</t>
  </si>
  <si>
    <t>Target med strut</t>
  </si>
  <si>
    <t>missing one C tab (base panel)</t>
  </si>
  <si>
    <t>missing one B tab (base panel)</t>
  </si>
  <si>
    <t>C</t>
  </si>
  <si>
    <t>missing one A tab (base panel); count from GeoDomes</t>
  </si>
  <si>
    <t>missing one A tab (base panel), count from GeoDomes</t>
  </si>
  <si>
    <t>PANEL QUANTITIES</t>
  </si>
  <si>
    <t>MAKEDO FASTENER QUANTITIES</t>
  </si>
  <si>
    <t>Fasteners per full panel</t>
  </si>
  <si>
    <t>item</t>
  </si>
  <si>
    <t>assume each panel has half the connectors (avoids double counts)</t>
  </si>
  <si>
    <t>Fastener holes per full panel</t>
  </si>
  <si>
    <t>Fastener holes per tab</t>
  </si>
  <si>
    <t>holes for Makedo screws in each assembly tab</t>
  </si>
  <si>
    <t>given triangular panels</t>
  </si>
  <si>
    <t>Fastener holes per base panel</t>
  </si>
  <si>
    <t>assumes assembly tabs on only two faces</t>
  </si>
  <si>
    <t>TOTAL MAKEDO FASTENERS</t>
  </si>
  <si>
    <t>TOTAL PANELS</t>
  </si>
  <si>
    <t>X-panel (geo-dome.co.uk), uses Desert Dome CCB</t>
  </si>
  <si>
    <t>Y-panel (geo-dome.co.uk), uses Desert Dome AAB</t>
  </si>
  <si>
    <t>Heron's Formula: s = (a + b + c)/2</t>
  </si>
  <si>
    <t>Heron's Formula: A = [s*(s-a)*(s-b)*(s-c)]^0.5</t>
  </si>
  <si>
    <t>h_b = 2*A/b</t>
  </si>
  <si>
    <t>Angle CB</t>
  </si>
  <si>
    <t>alpha_CB</t>
  </si>
  <si>
    <t>lamba_CB</t>
  </si>
  <si>
    <t>Dome Diameter</t>
  </si>
  <si>
    <t>ft</t>
  </si>
  <si>
    <t>Ddome</t>
  </si>
  <si>
    <t>DOME RATIOS - 3V DOME</t>
  </si>
  <si>
    <t>Geodesic Dome Dims - 3V DOME</t>
  </si>
  <si>
    <t>Geodesic Dome Dims - 2V DOME</t>
  </si>
  <si>
    <t>Target tall double-strut</t>
  </si>
  <si>
    <t>Target base strut</t>
  </si>
  <si>
    <t>Number full hexagons</t>
  </si>
  <si>
    <t>X-panels create this many full hexagons (base struts as perimeter)</t>
  </si>
  <si>
    <t>Number half-hexagons</t>
  </si>
  <si>
    <t>X-panels create this many half-hexagons</t>
  </si>
  <si>
    <t>Number full pentagons</t>
  </si>
  <si>
    <t>Y-panels create this many full pentagons(base struts as perimeter)</t>
  </si>
  <si>
    <t>Number full triangles</t>
  </si>
  <si>
    <t>X-panels create this many full pentagons (base struts as perimeter)</t>
  </si>
  <si>
    <t>Y-panels create this many full triangles</t>
  </si>
  <si>
    <t>Angle CB (check)</t>
  </si>
  <si>
    <t>Angle AB (check)</t>
  </si>
  <si>
    <t>Angle CC (check)</t>
  </si>
  <si>
    <t>Triangle angles (check)</t>
  </si>
  <si>
    <t>alpha_CC</t>
  </si>
  <si>
    <t>angle_CC+2*angle_CB</t>
  </si>
  <si>
    <t>Angle AA (check)</t>
  </si>
  <si>
    <t>tan using triangle height and half base</t>
  </si>
  <si>
    <t>Law of Cosines given three sides (SSS)</t>
  </si>
  <si>
    <t>laser cutter width</t>
  </si>
  <si>
    <t>Draw?</t>
  </si>
  <si>
    <t>y</t>
  </si>
  <si>
    <t>Makedo fastener hole diameter</t>
  </si>
  <si>
    <t>from windball project</t>
  </si>
  <si>
    <t>Rot angle, first tab</t>
  </si>
  <si>
    <t>Rot angle, second tab</t>
  </si>
  <si>
    <t>flap for attaching dome panels (note: 1.25" overlaps on AAA panels)</t>
  </si>
  <si>
    <t>flap width, dome</t>
  </si>
  <si>
    <t>flap width, cylinder</t>
  </si>
  <si>
    <t>ABB panels (Desert Domes notation)-five create a pentagon</t>
  </si>
  <si>
    <t>AAA panels (Desert Domes notation)-single triangle b/w pentagons</t>
  </si>
  <si>
    <t>CCB panels (Desert Domes notation)-six create a hexagon</t>
  </si>
  <si>
    <t>AAB panels (Desert Domes notation)-five create a pentagon</t>
  </si>
  <si>
    <t>Rot angle LEFT SIDE</t>
  </si>
  <si>
    <t>Rot angle RIGHT SIDE</t>
  </si>
  <si>
    <t>Rot angle LEFT</t>
  </si>
  <si>
    <t>Rot angle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</si>
</sst>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00000"/>
  </numFmts>
  <fonts count="10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8"/>
      <name val="Arial"/>
    </font>
    <font>
      <b/>
      <sz val="10"/>
      <color indexed="9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3" fillId="3" borderId="0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6" fillId="7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67</xdr:row>
      <xdr:rowOff>114300</xdr:rowOff>
    </xdr:from>
    <xdr:to>
      <xdr:col>5</xdr:col>
      <xdr:colOff>1800225</xdr:colOff>
      <xdr:row>92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61925" y="12001500"/>
          <a:ext cx="5876925" cy="395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METHOD FOR GENERATING TABS: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create rectangles with notches cut out of two corners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scale according to triangle dimension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drag in place by grabbing rectangle corner and dragging to triangle node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add three holes for Makedo screws. Windball used 0.2" diameter holes.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some concern about holes lining up properly for AAA and ABB panels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create three holes spaced 8 inches apart, centered in tab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copy and paste rectangle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scale if necessary (ABB panels): first "unselect" the Makedo holes, and then regroup the tab and holes before rotating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rotate according to Rot Angle (lambda)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position by grabbing rectangle corner and dragging to triangle node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copy and paste rotated rectangle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mirror horizontally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position by grabbing rectangle corner and dragging to triangle node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move triangle to another layer, and hide layer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select all rectangles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select "outline" or whatever to create a single object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check alignment by turning triangle back on</a:t>
          </a:r>
        </a:p>
      </xdr:txBody>
    </xdr:sp>
    <xdr:clientData/>
  </xdr:twoCellAnchor>
  <xdr:twoCellAnchor>
    <xdr:from>
      <xdr:col>7</xdr:col>
      <xdr:colOff>9525</xdr:colOff>
      <xdr:row>32</xdr:row>
      <xdr:rowOff>0</xdr:rowOff>
    </xdr:from>
    <xdr:to>
      <xdr:col>11</xdr:col>
      <xdr:colOff>47625</xdr:colOff>
      <xdr:row>56</xdr:row>
      <xdr:rowOff>28575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7972425" y="5562600"/>
          <a:ext cx="2476500" cy="436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/>
            </a:rPr>
            <a:t>Long strut "A" is key reference dimension!  The value of 22.5" was proven to allow us to fit two ABB or two AAA panels on a single sheet of cardboard.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68</xdr:row>
      <xdr:rowOff>114300</xdr:rowOff>
    </xdr:from>
    <xdr:to>
      <xdr:col>5</xdr:col>
      <xdr:colOff>1800225</xdr:colOff>
      <xdr:row>93</xdr:row>
      <xdr:rowOff>19050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61925" y="11782425"/>
          <a:ext cx="5876925" cy="395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METHOD FOR GENERATING TABS: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create rectangles with notches cut out of two corners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scale according to triangle dimension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drag in place by grabbing rectangle corner and dragging to triangle node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add three holes for Makedo screws. Windball used 0.2" diameter holes.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some concern about holes lining up properly for AAA and ABB panels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create three holes spaced 8 inches apart, centered in tab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copy and paste rectangle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scale if necessary (ABB panels): first "unselect" the Makedo holes, and then regroup the tab and holes before rotating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rotate according to Rot Angle (lambda)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position by grabbing rectangle corner and dragging to triangle node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copy and paste rotated rectangle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mirror horizontally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position by grabbing rectangle corner and dragging to triangle node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move triangle to another layer, and hide layer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select all rectangles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select "outline" or whatever to create a single object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-- check alignment by turning triangle back on</a:t>
          </a:r>
        </a:p>
      </xdr:txBody>
    </xdr:sp>
    <xdr:clientData/>
  </xdr:twoCellAnchor>
  <xdr:twoCellAnchor>
    <xdr:from>
      <xdr:col>7</xdr:col>
      <xdr:colOff>114300</xdr:colOff>
      <xdr:row>30</xdr:row>
      <xdr:rowOff>142875</xdr:rowOff>
    </xdr:from>
    <xdr:to>
      <xdr:col>11</xdr:col>
      <xdr:colOff>152400</xdr:colOff>
      <xdr:row>54</xdr:row>
      <xdr:rowOff>9525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8001000" y="5381625"/>
          <a:ext cx="247650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/>
            </a:rPr>
            <a:t>Long strut "C" is key reference dimension!  The value of 22.5" was proven to allow us to fit two CCB or two AAB panels on a single sheet of cardboard.</a:t>
          </a:r>
        </a:p>
      </xdr:txBody>
    </xdr:sp>
    <xdr:clientData/>
  </xdr:twoCellAnchor>
  <xdr:twoCellAnchor>
    <xdr:from>
      <xdr:col>7</xdr:col>
      <xdr:colOff>228600</xdr:colOff>
      <xdr:row>55</xdr:row>
      <xdr:rowOff>95250</xdr:rowOff>
    </xdr:from>
    <xdr:to>
      <xdr:col>10</xdr:col>
      <xdr:colOff>85725</xdr:colOff>
      <xdr:row>69</xdr:row>
      <xdr:rowOff>76200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8115300" y="9648825"/>
          <a:ext cx="168592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41148" rIns="45720" bIns="41148" anchor="ctr" upright="1"/>
        <a:lstStyle/>
        <a:p>
          <a:pPr algn="ctr" rtl="0">
            <a:defRPr sz="1000"/>
          </a:pPr>
          <a:r>
            <a:rPr lang="en-US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GREY NEEDS CHECK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7"/>
  <sheetViews>
    <sheetView tabSelected="1" topLeftCell="A28" workbookViewId="0">
      <selection activeCell="C67" sqref="C67"/>
    </sheetView>
  </sheetViews>
  <sheetFormatPr defaultRowHeight="12.75" x14ac:dyDescent="0.2"/>
  <cols>
    <col min="1" max="1" width="28.7109375" style="3" customWidth="1"/>
    <col min="2" max="2" width="6" style="3" bestFit="1" customWidth="1"/>
    <col min="3" max="3" width="10.5703125" style="2" customWidth="1"/>
    <col min="4" max="5" width="9.140625" style="2"/>
    <col min="6" max="6" width="54.85546875" style="3" customWidth="1"/>
    <col min="7" max="7" width="1" style="3" customWidth="1"/>
    <col min="8" max="16384" width="9.140625" style="3"/>
  </cols>
  <sheetData>
    <row r="1" spans="1:7" ht="21" x14ac:dyDescent="0.2">
      <c r="A1" s="1" t="s">
        <v>93</v>
      </c>
      <c r="B1" s="1"/>
    </row>
    <row r="3" spans="1:7" x14ac:dyDescent="0.2">
      <c r="A3" s="4" t="s">
        <v>9</v>
      </c>
      <c r="B3" s="4"/>
      <c r="C3" s="5"/>
      <c r="D3" s="5"/>
      <c r="E3" s="5"/>
      <c r="F3" s="6"/>
      <c r="G3" s="6"/>
    </row>
    <row r="4" spans="1:7" s="7" customFormat="1" x14ac:dyDescent="0.2">
      <c r="A4" s="7" t="s">
        <v>1</v>
      </c>
      <c r="B4" s="7" t="s">
        <v>115</v>
      </c>
      <c r="C4" s="7" t="s">
        <v>2</v>
      </c>
      <c r="D4" s="7" t="s">
        <v>3</v>
      </c>
      <c r="E4" s="7" t="s">
        <v>4</v>
      </c>
      <c r="F4" s="7" t="s">
        <v>10</v>
      </c>
    </row>
    <row r="5" spans="1:7" x14ac:dyDescent="0.2">
      <c r="A5" s="3" t="s">
        <v>122</v>
      </c>
      <c r="B5" s="8" t="s">
        <v>116</v>
      </c>
      <c r="C5" s="34">
        <v>1</v>
      </c>
      <c r="D5" s="2" t="s">
        <v>0</v>
      </c>
      <c r="F5" s="3" t="s">
        <v>121</v>
      </c>
    </row>
    <row r="6" spans="1:7" x14ac:dyDescent="0.2">
      <c r="A6" s="3" t="s">
        <v>123</v>
      </c>
      <c r="B6" s="8" t="s">
        <v>116</v>
      </c>
      <c r="C6" s="35">
        <f>(24-22.5)/2</f>
        <v>0.75</v>
      </c>
      <c r="D6" s="2" t="s">
        <v>0</v>
      </c>
      <c r="F6" s="3" t="s">
        <v>121</v>
      </c>
    </row>
    <row r="7" spans="1:7" x14ac:dyDescent="0.2">
      <c r="A7" s="3" t="s">
        <v>117</v>
      </c>
      <c r="B7" s="8" t="s">
        <v>116</v>
      </c>
      <c r="C7" s="8">
        <v>0.2</v>
      </c>
      <c r="D7" s="2" t="s">
        <v>0</v>
      </c>
      <c r="F7" s="3" t="s">
        <v>118</v>
      </c>
    </row>
    <row r="8" spans="1:7" x14ac:dyDescent="0.2">
      <c r="A8" s="3" t="s">
        <v>12</v>
      </c>
      <c r="B8" s="8" t="s">
        <v>116</v>
      </c>
      <c r="C8" s="8">
        <v>24</v>
      </c>
      <c r="D8" s="2" t="s">
        <v>0</v>
      </c>
      <c r="E8" s="2" t="s">
        <v>13</v>
      </c>
      <c r="F8" s="3" t="s">
        <v>14</v>
      </c>
    </row>
    <row r="9" spans="1:7" x14ac:dyDescent="0.2">
      <c r="A9" s="3" t="s">
        <v>114</v>
      </c>
      <c r="B9" s="8" t="s">
        <v>116</v>
      </c>
      <c r="C9" s="8">
        <v>36</v>
      </c>
      <c r="D9" s="2" t="s">
        <v>0</v>
      </c>
      <c r="E9" s="2" t="s">
        <v>15</v>
      </c>
      <c r="F9" s="3" t="s">
        <v>14</v>
      </c>
    </row>
    <row r="10" spans="1:7" x14ac:dyDescent="0.2">
      <c r="C10" s="3"/>
    </row>
    <row r="11" spans="1:7" x14ac:dyDescent="0.2">
      <c r="A11" s="4" t="s">
        <v>19</v>
      </c>
      <c r="B11" s="4"/>
      <c r="C11" s="5"/>
      <c r="D11" s="5"/>
      <c r="E11" s="5"/>
      <c r="F11" s="6"/>
      <c r="G11" s="6"/>
    </row>
    <row r="12" spans="1:7" x14ac:dyDescent="0.2">
      <c r="A12" s="7" t="s">
        <v>1</v>
      </c>
      <c r="B12" s="7" t="s">
        <v>115</v>
      </c>
      <c r="C12" s="7" t="s">
        <v>2</v>
      </c>
      <c r="D12" s="7" t="s">
        <v>3</v>
      </c>
      <c r="E12" s="7" t="s">
        <v>4</v>
      </c>
    </row>
    <row r="13" spans="1:7" s="2" customFormat="1" x14ac:dyDescent="0.2">
      <c r="A13" s="3" t="s">
        <v>57</v>
      </c>
      <c r="B13" s="8"/>
      <c r="C13" s="9">
        <v>0.61802999999999997</v>
      </c>
      <c r="D13" s="2" t="s">
        <v>16</v>
      </c>
      <c r="E13" s="2" t="s">
        <v>17</v>
      </c>
      <c r="F13" s="10" t="s">
        <v>52</v>
      </c>
    </row>
    <row r="14" spans="1:7" x14ac:dyDescent="0.2">
      <c r="A14" s="3" t="s">
        <v>58</v>
      </c>
      <c r="B14" s="8"/>
      <c r="C14" s="9">
        <v>0.54652999999999996</v>
      </c>
      <c r="D14" s="2" t="s">
        <v>16</v>
      </c>
      <c r="E14" s="2" t="s">
        <v>18</v>
      </c>
      <c r="F14" s="10" t="s">
        <v>52</v>
      </c>
      <c r="G14" s="2"/>
    </row>
    <row r="15" spans="1:7" x14ac:dyDescent="0.2">
      <c r="B15" s="8"/>
      <c r="C15" s="9"/>
      <c r="F15" s="10"/>
      <c r="G15" s="2"/>
    </row>
    <row r="16" spans="1:7" x14ac:dyDescent="0.2">
      <c r="C16" s="3"/>
      <c r="F16" s="2"/>
      <c r="G16" s="2"/>
    </row>
    <row r="17" spans="1:7" x14ac:dyDescent="0.2">
      <c r="A17" s="11" t="s">
        <v>67</v>
      </c>
      <c r="B17" s="7" t="s">
        <v>115</v>
      </c>
    </row>
    <row r="18" spans="1:7" ht="13.5" thickBot="1" x14ac:dyDescent="0.25">
      <c r="A18" s="3" t="s">
        <v>48</v>
      </c>
      <c r="B18" s="8"/>
      <c r="C18" s="9">
        <v>30</v>
      </c>
      <c r="D18" s="2" t="s">
        <v>16</v>
      </c>
      <c r="E18" s="2" t="s">
        <v>20</v>
      </c>
      <c r="F18" s="3" t="s">
        <v>124</v>
      </c>
    </row>
    <row r="19" spans="1:7" ht="15.75" x14ac:dyDescent="0.2">
      <c r="A19" s="3" t="s">
        <v>50</v>
      </c>
      <c r="B19" s="8" t="s">
        <v>116</v>
      </c>
      <c r="C19" s="12">
        <v>5</v>
      </c>
      <c r="D19" s="2" t="s">
        <v>16</v>
      </c>
      <c r="E19" s="2" t="s">
        <v>20</v>
      </c>
      <c r="F19" s="3" t="s">
        <v>65</v>
      </c>
    </row>
    <row r="20" spans="1:7" ht="16.5" thickBot="1" x14ac:dyDescent="0.25">
      <c r="A20" s="3" t="s">
        <v>49</v>
      </c>
      <c r="B20" s="8" t="s">
        <v>116</v>
      </c>
      <c r="C20" s="13">
        <f>C18-C19</f>
        <v>25</v>
      </c>
      <c r="D20" s="2" t="s">
        <v>16</v>
      </c>
      <c r="E20" s="2" t="s">
        <v>20</v>
      </c>
      <c r="F20" s="3" t="s">
        <v>51</v>
      </c>
    </row>
    <row r="21" spans="1:7" ht="13.5" thickBot="1" x14ac:dyDescent="0.25">
      <c r="A21" s="3" t="s">
        <v>47</v>
      </c>
      <c r="B21" s="8"/>
      <c r="C21" s="9">
        <v>10</v>
      </c>
      <c r="D21" s="2" t="s">
        <v>16</v>
      </c>
      <c r="E21" s="2" t="s">
        <v>21</v>
      </c>
      <c r="F21" s="3" t="s">
        <v>125</v>
      </c>
    </row>
    <row r="22" spans="1:7" ht="15.75" x14ac:dyDescent="0.2">
      <c r="A22" s="3" t="s">
        <v>46</v>
      </c>
      <c r="B22" s="8" t="s">
        <v>116</v>
      </c>
      <c r="C22" s="12">
        <v>5</v>
      </c>
      <c r="D22" s="2" t="s">
        <v>16</v>
      </c>
      <c r="E22" s="2" t="s">
        <v>21</v>
      </c>
      <c r="F22" s="3" t="s">
        <v>66</v>
      </c>
    </row>
    <row r="23" spans="1:7" ht="15.75" x14ac:dyDescent="0.2">
      <c r="A23" s="3" t="s">
        <v>45</v>
      </c>
      <c r="B23" s="8" t="s">
        <v>116</v>
      </c>
      <c r="C23" s="29">
        <f>C21-C22</f>
        <v>5</v>
      </c>
      <c r="D23" s="2" t="s">
        <v>16</v>
      </c>
      <c r="E23" s="2" t="s">
        <v>21</v>
      </c>
      <c r="F23" s="3" t="s">
        <v>51</v>
      </c>
    </row>
    <row r="24" spans="1:7" ht="15.75" x14ac:dyDescent="0.2">
      <c r="A24" s="3" t="s">
        <v>79</v>
      </c>
      <c r="B24" s="8" t="s">
        <v>116</v>
      </c>
      <c r="C24" s="30">
        <f>C18+C21</f>
        <v>40</v>
      </c>
    </row>
    <row r="25" spans="1:7" x14ac:dyDescent="0.2">
      <c r="C25" s="3"/>
      <c r="F25" s="2"/>
      <c r="G25" s="2"/>
    </row>
    <row r="26" spans="1:7" x14ac:dyDescent="0.2">
      <c r="A26" s="11" t="s">
        <v>68</v>
      </c>
      <c r="B26" s="7" t="s">
        <v>115</v>
      </c>
      <c r="C26" s="3"/>
      <c r="F26" s="2"/>
      <c r="G26" s="2"/>
    </row>
    <row r="27" spans="1:7" x14ac:dyDescent="0.2">
      <c r="A27" s="3" t="s">
        <v>73</v>
      </c>
      <c r="B27" s="8"/>
      <c r="C27" s="8">
        <v>2</v>
      </c>
      <c r="D27" s="2" t="s">
        <v>70</v>
      </c>
      <c r="F27" s="10" t="s">
        <v>74</v>
      </c>
      <c r="G27" s="2"/>
    </row>
    <row r="28" spans="1:7" x14ac:dyDescent="0.2">
      <c r="A28" s="3" t="s">
        <v>72</v>
      </c>
      <c r="B28" s="8"/>
      <c r="C28" s="14">
        <f>$C$27*3</f>
        <v>6</v>
      </c>
      <c r="D28" s="2" t="s">
        <v>70</v>
      </c>
      <c r="F28" s="10" t="s">
        <v>75</v>
      </c>
      <c r="G28" s="2"/>
    </row>
    <row r="29" spans="1:7" x14ac:dyDescent="0.2">
      <c r="A29" s="3" t="s">
        <v>69</v>
      </c>
      <c r="B29" s="8"/>
      <c r="C29" s="15">
        <f>C28/2</f>
        <v>3</v>
      </c>
      <c r="D29" s="2" t="s">
        <v>70</v>
      </c>
      <c r="F29" s="10" t="s">
        <v>71</v>
      </c>
      <c r="G29" s="2"/>
    </row>
    <row r="30" spans="1:7" x14ac:dyDescent="0.2">
      <c r="A30" s="3" t="s">
        <v>76</v>
      </c>
      <c r="B30" s="8"/>
      <c r="C30" s="14">
        <f>$C$27*2</f>
        <v>4</v>
      </c>
      <c r="D30" s="2" t="s">
        <v>70</v>
      </c>
      <c r="F30" s="10" t="s">
        <v>77</v>
      </c>
      <c r="G30" s="2"/>
    </row>
    <row r="31" spans="1:7" ht="13.5" thickBot="1" x14ac:dyDescent="0.25">
      <c r="A31" s="3" t="s">
        <v>69</v>
      </c>
      <c r="B31" s="8"/>
      <c r="C31" s="15">
        <f>C30/2</f>
        <v>2</v>
      </c>
      <c r="D31" s="2" t="s">
        <v>70</v>
      </c>
      <c r="F31" s="10" t="s">
        <v>71</v>
      </c>
      <c r="G31" s="2"/>
    </row>
    <row r="32" spans="1:7" ht="16.5" thickBot="1" x14ac:dyDescent="0.25">
      <c r="A32" s="3" t="s">
        <v>78</v>
      </c>
      <c r="B32" s="8"/>
      <c r="C32" s="16">
        <f>C29*(C20+C23)+C31*(C19+C22)</f>
        <v>110</v>
      </c>
      <c r="D32" s="2" t="s">
        <v>70</v>
      </c>
      <c r="F32" s="2"/>
      <c r="G32" s="2"/>
    </row>
    <row r="34" spans="1:15" x14ac:dyDescent="0.2">
      <c r="A34" s="11" t="s">
        <v>22</v>
      </c>
      <c r="B34" s="7" t="s">
        <v>115</v>
      </c>
      <c r="O34" s="3">
        <f>23.5/4</f>
        <v>5.875</v>
      </c>
    </row>
    <row r="35" spans="1:15" ht="21" x14ac:dyDescent="0.2">
      <c r="A35" s="17" t="s">
        <v>24</v>
      </c>
      <c r="B35" s="8"/>
      <c r="C35" s="18">
        <v>22.5</v>
      </c>
      <c r="D35" s="2" t="s">
        <v>0</v>
      </c>
      <c r="E35" s="2" t="s">
        <v>6</v>
      </c>
      <c r="F35" s="3" t="s">
        <v>25</v>
      </c>
    </row>
    <row r="36" spans="1:15" ht="15.75" x14ac:dyDescent="0.2">
      <c r="A36" s="3" t="s">
        <v>26</v>
      </c>
      <c r="B36" s="8"/>
      <c r="C36" s="19">
        <f>C35/$C$13*$C$14</f>
        <v>19.896971020824232</v>
      </c>
      <c r="D36" s="2" t="s">
        <v>0</v>
      </c>
      <c r="E36" s="2" t="s">
        <v>32</v>
      </c>
      <c r="F36" s="3" t="s">
        <v>25</v>
      </c>
    </row>
    <row r="37" spans="1:15" ht="15.75" x14ac:dyDescent="0.2">
      <c r="C37" s="20"/>
      <c r="D37" s="3"/>
      <c r="E37" s="3"/>
    </row>
    <row r="38" spans="1:15" x14ac:dyDescent="0.2">
      <c r="C38" s="3"/>
      <c r="D38" s="3"/>
      <c r="E38" s="3"/>
    </row>
    <row r="39" spans="1:15" x14ac:dyDescent="0.2">
      <c r="A39" s="11" t="s">
        <v>34</v>
      </c>
      <c r="B39" s="11"/>
      <c r="C39" s="21"/>
    </row>
    <row r="40" spans="1:15" ht="15.75" x14ac:dyDescent="0.2">
      <c r="A40" s="22" t="s">
        <v>94</v>
      </c>
      <c r="B40" s="8" t="s">
        <v>116</v>
      </c>
      <c r="C40" s="23">
        <f>C36</f>
        <v>19.896971020824232</v>
      </c>
      <c r="D40" s="2" t="s">
        <v>0</v>
      </c>
      <c r="E40" s="2" t="s">
        <v>32</v>
      </c>
      <c r="F40" s="3" t="s">
        <v>25</v>
      </c>
    </row>
    <row r="41" spans="1:15" ht="15.75" x14ac:dyDescent="0.2">
      <c r="A41" s="22" t="s">
        <v>95</v>
      </c>
      <c r="B41" s="8" t="s">
        <v>116</v>
      </c>
      <c r="C41" s="23">
        <f>C35</f>
        <v>22.5</v>
      </c>
      <c r="D41" s="2" t="s">
        <v>0</v>
      </c>
      <c r="E41" s="2" t="s">
        <v>6</v>
      </c>
      <c r="F41" s="3" t="s">
        <v>25</v>
      </c>
    </row>
    <row r="42" spans="1:15" x14ac:dyDescent="0.2">
      <c r="A42" s="22" t="s">
        <v>23</v>
      </c>
      <c r="B42" s="8"/>
      <c r="C42" s="24">
        <f>(C41+2*C40)/2</f>
        <v>31.146971020824232</v>
      </c>
      <c r="D42" s="2" t="s">
        <v>0</v>
      </c>
      <c r="E42" s="2" t="s">
        <v>5</v>
      </c>
      <c r="F42" s="3" t="s">
        <v>82</v>
      </c>
    </row>
    <row r="43" spans="1:15" x14ac:dyDescent="0.2">
      <c r="A43" s="22" t="s">
        <v>28</v>
      </c>
      <c r="B43" s="8"/>
      <c r="C43" s="25">
        <f>(C42*(C42-C41)*(C42-C40)^2)^0.5</f>
        <v>184.6258184650319</v>
      </c>
      <c r="D43" s="2" t="s">
        <v>29</v>
      </c>
      <c r="E43" s="2" t="s">
        <v>30</v>
      </c>
      <c r="F43" s="3" t="s">
        <v>83</v>
      </c>
    </row>
    <row r="44" spans="1:15" ht="15.75" x14ac:dyDescent="0.2">
      <c r="A44" s="22" t="s">
        <v>31</v>
      </c>
      <c r="B44" s="8" t="s">
        <v>116</v>
      </c>
      <c r="C44" s="26">
        <f>2*C43/C41</f>
        <v>16.411183863558392</v>
      </c>
      <c r="D44" s="2" t="s">
        <v>0</v>
      </c>
      <c r="E44" s="2" t="s">
        <v>33</v>
      </c>
      <c r="F44" s="3" t="s">
        <v>84</v>
      </c>
    </row>
    <row r="45" spans="1:15" x14ac:dyDescent="0.2">
      <c r="A45" s="3" t="s">
        <v>44</v>
      </c>
      <c r="B45" s="8"/>
      <c r="C45" s="25">
        <f>ATAN(2*C44/C41)*180/PI()</f>
        <v>55.569045530346386</v>
      </c>
      <c r="D45" s="2" t="s">
        <v>7</v>
      </c>
      <c r="E45" s="2" t="s">
        <v>54</v>
      </c>
    </row>
    <row r="46" spans="1:15" x14ac:dyDescent="0.2">
      <c r="A46" s="22" t="s">
        <v>106</v>
      </c>
      <c r="B46" s="8"/>
      <c r="C46" s="25">
        <f>ACOS((C40^2+C41^2-C40^2)/(2*C40*C41))*180/PI()</f>
        <v>55.569045530346386</v>
      </c>
      <c r="D46" s="2" t="s">
        <v>7</v>
      </c>
      <c r="E46" s="2" t="s">
        <v>86</v>
      </c>
      <c r="F46" s="3" t="s">
        <v>113</v>
      </c>
    </row>
    <row r="47" spans="1:15" x14ac:dyDescent="0.2">
      <c r="A47" s="22" t="s">
        <v>111</v>
      </c>
      <c r="B47" s="8"/>
      <c r="C47" s="25">
        <f>ACOS((C40^2+C40^2-C41^2)/(2*C40*C40))*180/PI()</f>
        <v>68.861908939307241</v>
      </c>
      <c r="D47" s="2" t="s">
        <v>7</v>
      </c>
      <c r="E47" s="2" t="s">
        <v>109</v>
      </c>
      <c r="F47" s="3" t="s">
        <v>113</v>
      </c>
    </row>
    <row r="48" spans="1:15" x14ac:dyDescent="0.2">
      <c r="A48" s="22" t="s">
        <v>108</v>
      </c>
      <c r="B48" s="8"/>
      <c r="C48" s="25">
        <f>C47+2*C46</f>
        <v>180</v>
      </c>
      <c r="D48" s="2" t="s">
        <v>7</v>
      </c>
      <c r="F48" s="3" t="s">
        <v>110</v>
      </c>
    </row>
    <row r="49" spans="1:6" ht="15.75" x14ac:dyDescent="0.2">
      <c r="A49" s="3" t="s">
        <v>119</v>
      </c>
      <c r="B49" s="8" t="s">
        <v>116</v>
      </c>
      <c r="C49" s="23">
        <f>180+C45</f>
        <v>235.56904553034639</v>
      </c>
      <c r="D49" s="2" t="s">
        <v>7</v>
      </c>
      <c r="E49" s="2" t="s">
        <v>53</v>
      </c>
    </row>
    <row r="50" spans="1:6" ht="15.75" x14ac:dyDescent="0.2">
      <c r="A50" s="3" t="s">
        <v>120</v>
      </c>
      <c r="B50" s="8" t="s">
        <v>116</v>
      </c>
      <c r="C50" s="23">
        <f>180-C45</f>
        <v>124.43095446965361</v>
      </c>
      <c r="D50" s="2" t="s">
        <v>7</v>
      </c>
      <c r="E50" s="2" t="s">
        <v>53</v>
      </c>
    </row>
    <row r="51" spans="1:6" x14ac:dyDescent="0.2">
      <c r="A51" s="22" t="s">
        <v>100</v>
      </c>
      <c r="B51" s="8"/>
      <c r="C51" s="9">
        <v>6</v>
      </c>
      <c r="D51" s="2" t="s">
        <v>70</v>
      </c>
      <c r="F51" s="3" t="s">
        <v>103</v>
      </c>
    </row>
    <row r="52" spans="1:6" x14ac:dyDescent="0.2">
      <c r="A52" s="22"/>
      <c r="B52" s="8"/>
      <c r="C52" s="9"/>
    </row>
    <row r="54" spans="1:6" x14ac:dyDescent="0.2">
      <c r="A54" s="11" t="s">
        <v>35</v>
      </c>
      <c r="B54" s="11"/>
    </row>
    <row r="55" spans="1:6" ht="15.75" x14ac:dyDescent="0.2">
      <c r="A55" s="3" t="s">
        <v>24</v>
      </c>
      <c r="B55" s="8" t="s">
        <v>116</v>
      </c>
      <c r="C55" s="23">
        <f>C35</f>
        <v>22.5</v>
      </c>
      <c r="D55" s="2" t="s">
        <v>0</v>
      </c>
      <c r="E55" s="2" t="s">
        <v>6</v>
      </c>
      <c r="F55" s="3" t="s">
        <v>25</v>
      </c>
    </row>
    <row r="56" spans="1:6" ht="15.75" x14ac:dyDescent="0.2">
      <c r="A56" s="3" t="s">
        <v>26</v>
      </c>
      <c r="B56" s="8" t="s">
        <v>116</v>
      </c>
      <c r="C56" s="23">
        <f>C55</f>
        <v>22.5</v>
      </c>
      <c r="D56" s="2" t="s">
        <v>0</v>
      </c>
      <c r="E56" s="2" t="s">
        <v>6</v>
      </c>
      <c r="F56" s="3" t="s">
        <v>25</v>
      </c>
    </row>
    <row r="57" spans="1:6" x14ac:dyDescent="0.2">
      <c r="A57" s="3" t="s">
        <v>36</v>
      </c>
      <c r="B57" s="8"/>
      <c r="C57" s="25">
        <f>(C55+2*C56)/2</f>
        <v>33.75</v>
      </c>
      <c r="D57" s="2" t="s">
        <v>0</v>
      </c>
      <c r="E57" s="2" t="s">
        <v>5</v>
      </c>
      <c r="F57" s="3" t="s">
        <v>27</v>
      </c>
    </row>
    <row r="58" spans="1:6" x14ac:dyDescent="0.2">
      <c r="A58" s="3" t="s">
        <v>37</v>
      </c>
      <c r="B58" s="8"/>
      <c r="C58" s="25">
        <f>(C57*(C57-C55)*(C57-C56)^2)^0.5</f>
        <v>219.21268033293603</v>
      </c>
      <c r="D58" s="2" t="s">
        <v>29</v>
      </c>
      <c r="E58" s="2" t="s">
        <v>30</v>
      </c>
      <c r="F58" s="3" t="s">
        <v>27</v>
      </c>
    </row>
    <row r="59" spans="1:6" ht="15.75" x14ac:dyDescent="0.2">
      <c r="A59" s="3" t="s">
        <v>38</v>
      </c>
      <c r="B59" s="8" t="s">
        <v>116</v>
      </c>
      <c r="C59" s="23">
        <f>2*C58/C55</f>
        <v>19.48557158514987</v>
      </c>
      <c r="D59" s="2" t="s">
        <v>0</v>
      </c>
      <c r="E59" s="2" t="s">
        <v>33</v>
      </c>
    </row>
    <row r="60" spans="1:6" ht="13.5" thickBot="1" x14ac:dyDescent="0.25">
      <c r="A60" s="3" t="s">
        <v>43</v>
      </c>
      <c r="B60" s="8"/>
      <c r="C60" s="27">
        <f>ATAN(2*C59/C55)*180/PI()</f>
        <v>60.000000000000007</v>
      </c>
      <c r="D60" s="2" t="s">
        <v>7</v>
      </c>
      <c r="E60" s="2" t="s">
        <v>55</v>
      </c>
    </row>
    <row r="61" spans="1:6" ht="16.5" thickBot="1" x14ac:dyDescent="0.25">
      <c r="A61" s="3" t="s">
        <v>119</v>
      </c>
      <c r="B61" s="8" t="s">
        <v>116</v>
      </c>
      <c r="C61" s="33">
        <f>180+C60</f>
        <v>240</v>
      </c>
      <c r="D61" s="2" t="s">
        <v>7</v>
      </c>
      <c r="E61" s="2" t="s">
        <v>56</v>
      </c>
    </row>
    <row r="62" spans="1:6" ht="15.75" x14ac:dyDescent="0.2">
      <c r="A62" s="3" t="s">
        <v>120</v>
      </c>
      <c r="B62" s="8" t="s">
        <v>116</v>
      </c>
      <c r="C62" s="23">
        <f>180-C60</f>
        <v>120</v>
      </c>
      <c r="D62" s="2" t="s">
        <v>7</v>
      </c>
      <c r="E62" s="2" t="s">
        <v>53</v>
      </c>
    </row>
    <row r="63" spans="1:6" x14ac:dyDescent="0.2">
      <c r="A63" s="22" t="s">
        <v>102</v>
      </c>
      <c r="B63" s="8"/>
      <c r="C63" s="9">
        <v>10</v>
      </c>
      <c r="D63" s="2" t="s">
        <v>70</v>
      </c>
      <c r="F63" s="3" t="s">
        <v>104</v>
      </c>
    </row>
    <row r="64" spans="1:6" x14ac:dyDescent="0.2">
      <c r="B64" s="32"/>
    </row>
    <row r="65" spans="1:6" x14ac:dyDescent="0.2">
      <c r="A65" s="11" t="s">
        <v>39</v>
      </c>
      <c r="B65" s="32"/>
    </row>
    <row r="66" spans="1:6" ht="15.75" x14ac:dyDescent="0.2">
      <c r="A66" s="3" t="s">
        <v>40</v>
      </c>
      <c r="B66" s="8"/>
      <c r="C66" s="28">
        <f>C35/C13</f>
        <v>36.405999708752006</v>
      </c>
      <c r="D66" s="2" t="s">
        <v>0</v>
      </c>
      <c r="E66" s="2" t="s">
        <v>41</v>
      </c>
      <c r="F66" s="3" t="s">
        <v>42</v>
      </c>
    </row>
    <row r="67" spans="1:6" ht="15.75" x14ac:dyDescent="0.2">
      <c r="A67" s="3" t="s">
        <v>88</v>
      </c>
      <c r="B67" s="8"/>
      <c r="C67" s="28">
        <f>C66*2/12</f>
        <v>6.067666618125334</v>
      </c>
      <c r="D67" s="2" t="s">
        <v>89</v>
      </c>
      <c r="E67" s="2" t="s">
        <v>90</v>
      </c>
    </row>
  </sheetData>
  <phoneticPr fontId="4" type="noConversion"/>
  <pageMargins left="0.75" right="0.75" top="1" bottom="1" header="0.5" footer="0.5"/>
  <pageSetup paperSize="25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8"/>
  <sheetViews>
    <sheetView topLeftCell="A37" workbookViewId="0">
      <selection activeCell="C28" sqref="C28"/>
    </sheetView>
  </sheetViews>
  <sheetFormatPr defaultRowHeight="12.75" x14ac:dyDescent="0.2"/>
  <cols>
    <col min="1" max="1" width="28.7109375" style="3" customWidth="1"/>
    <col min="2" max="2" width="6" style="3" bestFit="1" customWidth="1"/>
    <col min="3" max="3" width="10.5703125" style="2" customWidth="1"/>
    <col min="4" max="5" width="9.140625" style="2"/>
    <col min="6" max="6" width="53.42578125" style="3" customWidth="1"/>
    <col min="7" max="7" width="1.28515625" style="3" customWidth="1"/>
    <col min="8" max="16384" width="9.140625" style="3"/>
  </cols>
  <sheetData>
    <row r="1" spans="1:15" ht="21" x14ac:dyDescent="0.2">
      <c r="A1" s="1" t="s">
        <v>92</v>
      </c>
      <c r="B1" s="1"/>
    </row>
    <row r="3" spans="1:15" x14ac:dyDescent="0.2">
      <c r="A3" s="4" t="s">
        <v>9</v>
      </c>
      <c r="B3" s="4"/>
      <c r="C3" s="5"/>
      <c r="D3" s="5"/>
      <c r="E3" s="5"/>
      <c r="F3" s="6"/>
      <c r="G3" s="6"/>
    </row>
    <row r="4" spans="1:15" s="7" customFormat="1" x14ac:dyDescent="0.2">
      <c r="A4" s="7" t="s">
        <v>1</v>
      </c>
      <c r="B4" s="7" t="s">
        <v>115</v>
      </c>
      <c r="C4" s="7" t="s">
        <v>2</v>
      </c>
      <c r="D4" s="7" t="s">
        <v>3</v>
      </c>
      <c r="E4" s="7" t="s">
        <v>4</v>
      </c>
      <c r="F4" s="7" t="s">
        <v>10</v>
      </c>
    </row>
    <row r="5" spans="1:15" x14ac:dyDescent="0.2">
      <c r="A5" s="3" t="s">
        <v>8</v>
      </c>
      <c r="B5" s="8" t="s">
        <v>116</v>
      </c>
      <c r="C5" s="34">
        <v>1</v>
      </c>
      <c r="D5" s="2" t="s">
        <v>0</v>
      </c>
      <c r="E5" s="2" t="s">
        <v>5</v>
      </c>
      <c r="F5" s="3" t="s">
        <v>11</v>
      </c>
    </row>
    <row r="6" spans="1:15" x14ac:dyDescent="0.2">
      <c r="A6" s="3" t="s">
        <v>12</v>
      </c>
      <c r="B6" s="8" t="s">
        <v>116</v>
      </c>
      <c r="C6" s="8">
        <v>24</v>
      </c>
      <c r="D6" s="2" t="s">
        <v>0</v>
      </c>
      <c r="E6" s="2" t="s">
        <v>13</v>
      </c>
      <c r="F6" s="3" t="s">
        <v>14</v>
      </c>
    </row>
    <row r="7" spans="1:15" x14ac:dyDescent="0.2">
      <c r="A7" s="3" t="s">
        <v>114</v>
      </c>
      <c r="B7" s="8" t="s">
        <v>116</v>
      </c>
      <c r="C7" s="8">
        <v>36</v>
      </c>
      <c r="D7" s="2" t="s">
        <v>0</v>
      </c>
      <c r="E7" s="2" t="s">
        <v>15</v>
      </c>
      <c r="F7" s="3" t="s">
        <v>14</v>
      </c>
    </row>
    <row r="8" spans="1:15" x14ac:dyDescent="0.2">
      <c r="C8" s="3"/>
    </row>
    <row r="9" spans="1:15" x14ac:dyDescent="0.2">
      <c r="A9" s="4" t="s">
        <v>91</v>
      </c>
      <c r="B9" s="4"/>
      <c r="C9" s="5"/>
      <c r="D9" s="5"/>
      <c r="E9" s="5"/>
      <c r="F9" s="6"/>
      <c r="G9" s="6"/>
    </row>
    <row r="10" spans="1:15" x14ac:dyDescent="0.2">
      <c r="A10" s="7" t="s">
        <v>1</v>
      </c>
      <c r="B10" s="7" t="s">
        <v>115</v>
      </c>
      <c r="C10" s="7" t="s">
        <v>2</v>
      </c>
      <c r="D10" s="7" t="s">
        <v>3</v>
      </c>
      <c r="E10" s="7" t="s">
        <v>4</v>
      </c>
    </row>
    <row r="11" spans="1:15" s="2" customFormat="1" x14ac:dyDescent="0.2">
      <c r="A11" s="3" t="s">
        <v>58</v>
      </c>
      <c r="B11" s="8"/>
      <c r="C11" s="36">
        <v>0.34862300000000002</v>
      </c>
      <c r="D11" s="2" t="s">
        <v>16</v>
      </c>
      <c r="E11" s="2" t="s">
        <v>17</v>
      </c>
      <c r="F11" s="10" t="s">
        <v>52</v>
      </c>
      <c r="L11" s="3"/>
      <c r="M11" s="3"/>
      <c r="N11" s="3"/>
      <c r="O11" s="3"/>
    </row>
    <row r="12" spans="1:15" x14ac:dyDescent="0.2">
      <c r="A12" s="3" t="s">
        <v>59</v>
      </c>
      <c r="B12" s="8"/>
      <c r="C12" s="36">
        <v>0.40355000000000002</v>
      </c>
      <c r="D12" s="2" t="s">
        <v>16</v>
      </c>
      <c r="E12" s="2" t="s">
        <v>18</v>
      </c>
      <c r="F12" s="10" t="s">
        <v>52</v>
      </c>
      <c r="G12" s="2"/>
    </row>
    <row r="13" spans="1:15" x14ac:dyDescent="0.2">
      <c r="A13" s="3" t="s">
        <v>57</v>
      </c>
      <c r="B13" s="8"/>
      <c r="C13" s="36">
        <v>0.41241</v>
      </c>
      <c r="D13" s="2" t="s">
        <v>16</v>
      </c>
      <c r="E13" s="2" t="s">
        <v>60</v>
      </c>
      <c r="F13" s="10" t="s">
        <v>52</v>
      </c>
      <c r="G13" s="2"/>
    </row>
    <row r="14" spans="1:15" x14ac:dyDescent="0.2">
      <c r="C14" s="3"/>
      <c r="F14" s="2"/>
      <c r="G14" s="2"/>
    </row>
    <row r="15" spans="1:15" x14ac:dyDescent="0.2">
      <c r="A15" s="11" t="s">
        <v>67</v>
      </c>
      <c r="B15" s="7" t="s">
        <v>115</v>
      </c>
      <c r="C15" s="3"/>
      <c r="F15" s="2"/>
      <c r="G15" s="2"/>
    </row>
    <row r="16" spans="1:15" ht="13.5" thickBot="1" x14ac:dyDescent="0.25">
      <c r="A16" s="3" t="s">
        <v>48</v>
      </c>
      <c r="B16" s="8"/>
      <c r="C16" s="9">
        <v>45</v>
      </c>
      <c r="D16" s="2" t="s">
        <v>16</v>
      </c>
      <c r="E16" s="2" t="s">
        <v>20</v>
      </c>
      <c r="F16" s="3" t="s">
        <v>126</v>
      </c>
    </row>
    <row r="17" spans="1:8" ht="15.75" x14ac:dyDescent="0.2">
      <c r="A17" s="3" t="s">
        <v>50</v>
      </c>
      <c r="B17" s="8" t="s">
        <v>116</v>
      </c>
      <c r="C17" s="12">
        <v>10</v>
      </c>
      <c r="D17" s="2" t="s">
        <v>16</v>
      </c>
      <c r="E17" s="2" t="s">
        <v>20</v>
      </c>
      <c r="F17" s="3" t="s">
        <v>62</v>
      </c>
    </row>
    <row r="18" spans="1:8" ht="16.5" thickBot="1" x14ac:dyDescent="0.25">
      <c r="A18" s="3" t="s">
        <v>49</v>
      </c>
      <c r="B18" s="8" t="s">
        <v>116</v>
      </c>
      <c r="C18" s="13">
        <f>C16-C17</f>
        <v>35</v>
      </c>
      <c r="D18" s="2" t="s">
        <v>16</v>
      </c>
      <c r="E18" s="2" t="s">
        <v>20</v>
      </c>
      <c r="F18" s="3" t="s">
        <v>51</v>
      </c>
    </row>
    <row r="19" spans="1:8" ht="13.5" thickBot="1" x14ac:dyDescent="0.25">
      <c r="A19" s="3" t="s">
        <v>47</v>
      </c>
      <c r="B19" s="8"/>
      <c r="C19" s="9">
        <v>30</v>
      </c>
      <c r="D19" s="2" t="s">
        <v>16</v>
      </c>
      <c r="E19" s="2" t="s">
        <v>21</v>
      </c>
      <c r="F19" s="3" t="s">
        <v>127</v>
      </c>
    </row>
    <row r="20" spans="1:8" ht="15.75" x14ac:dyDescent="0.2">
      <c r="A20" s="3" t="s">
        <v>46</v>
      </c>
      <c r="B20" s="8" t="s">
        <v>116</v>
      </c>
      <c r="C20" s="12">
        <v>5</v>
      </c>
      <c r="D20" s="2" t="s">
        <v>16</v>
      </c>
      <c r="E20" s="2" t="s">
        <v>21</v>
      </c>
      <c r="F20" s="3" t="s">
        <v>63</v>
      </c>
    </row>
    <row r="21" spans="1:8" ht="15.75" x14ac:dyDescent="0.2">
      <c r="A21" s="3" t="s">
        <v>45</v>
      </c>
      <c r="B21" s="8" t="s">
        <v>116</v>
      </c>
      <c r="C21" s="29">
        <f>C19-C20</f>
        <v>25</v>
      </c>
      <c r="D21" s="2" t="s">
        <v>16</v>
      </c>
      <c r="E21" s="2" t="s">
        <v>21</v>
      </c>
      <c r="F21" s="3" t="s">
        <v>51</v>
      </c>
    </row>
    <row r="22" spans="1:8" ht="15.75" x14ac:dyDescent="0.2">
      <c r="A22" s="3" t="s">
        <v>79</v>
      </c>
      <c r="B22" s="8" t="s">
        <v>116</v>
      </c>
      <c r="C22" s="30">
        <f>C16+C19</f>
        <v>75</v>
      </c>
    </row>
    <row r="23" spans="1:8" x14ac:dyDescent="0.2">
      <c r="C23" s="3"/>
      <c r="D23" s="3"/>
      <c r="E23" s="3"/>
    </row>
    <row r="24" spans="1:8" x14ac:dyDescent="0.2">
      <c r="A24" s="11" t="s">
        <v>68</v>
      </c>
      <c r="B24" s="7" t="s">
        <v>115</v>
      </c>
      <c r="C24" s="3"/>
      <c r="F24" s="2"/>
      <c r="G24" s="2"/>
      <c r="H24" s="2"/>
    </row>
    <row r="25" spans="1:8" x14ac:dyDescent="0.2">
      <c r="A25" s="3" t="s">
        <v>73</v>
      </c>
      <c r="B25" s="8" t="s">
        <v>116</v>
      </c>
      <c r="C25" s="8">
        <v>2</v>
      </c>
      <c r="D25" s="2" t="s">
        <v>70</v>
      </c>
      <c r="F25" s="10" t="s">
        <v>74</v>
      </c>
      <c r="G25" s="10"/>
      <c r="H25" s="2"/>
    </row>
    <row r="26" spans="1:8" x14ac:dyDescent="0.2">
      <c r="A26" s="3" t="s">
        <v>72</v>
      </c>
      <c r="B26" s="8"/>
      <c r="C26" s="14">
        <f>$C$25*3</f>
        <v>6</v>
      </c>
      <c r="D26" s="2" t="s">
        <v>70</v>
      </c>
      <c r="F26" s="10" t="s">
        <v>75</v>
      </c>
      <c r="G26" s="10"/>
      <c r="H26" s="2"/>
    </row>
    <row r="27" spans="1:8" x14ac:dyDescent="0.2">
      <c r="A27" s="3" t="s">
        <v>69</v>
      </c>
      <c r="B27" s="8"/>
      <c r="C27" s="15">
        <f>C26/2</f>
        <v>3</v>
      </c>
      <c r="D27" s="2" t="s">
        <v>70</v>
      </c>
      <c r="F27" s="10" t="s">
        <v>71</v>
      </c>
      <c r="G27" s="10"/>
      <c r="H27" s="2"/>
    </row>
    <row r="28" spans="1:8" x14ac:dyDescent="0.2">
      <c r="A28" s="3" t="s">
        <v>76</v>
      </c>
      <c r="B28" s="8"/>
      <c r="C28" s="14">
        <f>$C$25*2</f>
        <v>4</v>
      </c>
      <c r="D28" s="2" t="s">
        <v>70</v>
      </c>
      <c r="F28" s="10" t="s">
        <v>77</v>
      </c>
      <c r="G28" s="10"/>
      <c r="H28" s="2"/>
    </row>
    <row r="29" spans="1:8" ht="13.5" thickBot="1" x14ac:dyDescent="0.25">
      <c r="A29" s="3" t="s">
        <v>69</v>
      </c>
      <c r="B29" s="8"/>
      <c r="C29" s="15">
        <f>C28/2</f>
        <v>2</v>
      </c>
      <c r="D29" s="2" t="s">
        <v>70</v>
      </c>
      <c r="F29" s="10" t="s">
        <v>71</v>
      </c>
      <c r="G29" s="10"/>
      <c r="H29" s="2"/>
    </row>
    <row r="30" spans="1:8" ht="16.5" thickBot="1" x14ac:dyDescent="0.25">
      <c r="A30" s="3" t="s">
        <v>78</v>
      </c>
      <c r="B30" s="8"/>
      <c r="C30" s="16">
        <f>C27*(C18+C21)+C29*(C17+C20)</f>
        <v>210</v>
      </c>
      <c r="D30" s="2" t="s">
        <v>70</v>
      </c>
      <c r="F30" s="2"/>
      <c r="G30" s="2"/>
      <c r="H30" s="2"/>
    </row>
    <row r="31" spans="1:8" x14ac:dyDescent="0.2">
      <c r="C31" s="3"/>
      <c r="D31" s="3"/>
      <c r="E31" s="3"/>
    </row>
    <row r="32" spans="1:8" x14ac:dyDescent="0.2">
      <c r="A32" s="11" t="s">
        <v>22</v>
      </c>
      <c r="B32" s="7" t="s">
        <v>115</v>
      </c>
    </row>
    <row r="33" spans="1:6" ht="21" x14ac:dyDescent="0.2">
      <c r="A33" s="17" t="s">
        <v>26</v>
      </c>
      <c r="B33" s="8"/>
      <c r="C33" s="18">
        <v>19</v>
      </c>
      <c r="D33" s="2" t="s">
        <v>0</v>
      </c>
      <c r="E33" s="2" t="s">
        <v>6</v>
      </c>
      <c r="F33" s="3" t="s">
        <v>25</v>
      </c>
    </row>
    <row r="34" spans="1:6" ht="15.75" x14ac:dyDescent="0.2">
      <c r="A34" s="3" t="s">
        <v>61</v>
      </c>
      <c r="B34" s="8"/>
      <c r="C34" s="19">
        <f>C$33/$C$11*$C12</f>
        <v>21.993528826267916</v>
      </c>
      <c r="D34" s="2" t="s">
        <v>0</v>
      </c>
      <c r="E34" s="2" t="s">
        <v>32</v>
      </c>
      <c r="F34" s="3" t="s">
        <v>25</v>
      </c>
    </row>
    <row r="35" spans="1:6" ht="15.75" x14ac:dyDescent="0.2">
      <c r="A35" s="17" t="s">
        <v>24</v>
      </c>
      <c r="B35" s="8"/>
      <c r="C35" s="19">
        <f>C$33/$C$11*$C13</f>
        <v>22.476400008031597</v>
      </c>
      <c r="D35" s="2" t="s">
        <v>0</v>
      </c>
      <c r="E35" s="2" t="s">
        <v>64</v>
      </c>
      <c r="F35" s="3" t="s">
        <v>25</v>
      </c>
    </row>
    <row r="36" spans="1:6" x14ac:dyDescent="0.2">
      <c r="A36" s="17"/>
      <c r="C36" s="17"/>
    </row>
    <row r="37" spans="1:6" x14ac:dyDescent="0.2">
      <c r="A37" s="11" t="s">
        <v>80</v>
      </c>
      <c r="B37" s="11"/>
      <c r="C37" s="21"/>
    </row>
    <row r="38" spans="1:6" ht="15.75" x14ac:dyDescent="0.2">
      <c r="A38" s="22" t="s">
        <v>94</v>
      </c>
      <c r="B38" s="8" t="s">
        <v>116</v>
      </c>
      <c r="C38" s="23">
        <f>C35</f>
        <v>22.476400008031597</v>
      </c>
      <c r="D38" s="2" t="s">
        <v>0</v>
      </c>
      <c r="E38" s="2" t="s">
        <v>64</v>
      </c>
      <c r="F38" s="3" t="s">
        <v>25</v>
      </c>
    </row>
    <row r="39" spans="1:6" ht="15.75" x14ac:dyDescent="0.2">
      <c r="A39" s="22" t="s">
        <v>95</v>
      </c>
      <c r="B39" s="8" t="s">
        <v>116</v>
      </c>
      <c r="C39" s="23">
        <f>C34</f>
        <v>21.993528826267916</v>
      </c>
      <c r="D39" s="2" t="s">
        <v>0</v>
      </c>
      <c r="E39" s="2" t="s">
        <v>32</v>
      </c>
      <c r="F39" s="3" t="s">
        <v>25</v>
      </c>
    </row>
    <row r="40" spans="1:6" x14ac:dyDescent="0.2">
      <c r="A40" s="22" t="s">
        <v>23</v>
      </c>
      <c r="B40" s="8"/>
      <c r="C40" s="24">
        <f>(C39+2*C38)/2</f>
        <v>33.473164421165556</v>
      </c>
      <c r="D40" s="2" t="s">
        <v>0</v>
      </c>
      <c r="E40" s="2" t="s">
        <v>5</v>
      </c>
      <c r="F40" s="3" t="s">
        <v>82</v>
      </c>
    </row>
    <row r="41" spans="1:6" x14ac:dyDescent="0.2">
      <c r="A41" s="22" t="s">
        <v>28</v>
      </c>
      <c r="B41" s="8"/>
      <c r="C41" s="25">
        <f>(C40*(C40-C39)*(C40-C38)^2)^0.5</f>
        <v>215.56455784286678</v>
      </c>
      <c r="D41" s="2" t="s">
        <v>29</v>
      </c>
      <c r="E41" s="2" t="s">
        <v>30</v>
      </c>
      <c r="F41" s="3" t="s">
        <v>83</v>
      </c>
    </row>
    <row r="42" spans="1:6" ht="15.75" x14ac:dyDescent="0.2">
      <c r="A42" s="22" t="s">
        <v>31</v>
      </c>
      <c r="B42" s="8" t="s">
        <v>116</v>
      </c>
      <c r="C42" s="26">
        <f>2*C41/C39</f>
        <v>19.602543961513607</v>
      </c>
      <c r="D42" s="2" t="s">
        <v>0</v>
      </c>
      <c r="E42" s="2" t="s">
        <v>33</v>
      </c>
      <c r="F42" s="3" t="s">
        <v>84</v>
      </c>
    </row>
    <row r="43" spans="1:6" x14ac:dyDescent="0.2">
      <c r="A43" s="22" t="s">
        <v>85</v>
      </c>
      <c r="B43" s="8"/>
      <c r="C43" s="25">
        <f>ATAN(2*C42/C39)*180/PI()</f>
        <v>60.708159031625719</v>
      </c>
      <c r="D43" s="2" t="s">
        <v>7</v>
      </c>
      <c r="E43" s="2" t="s">
        <v>86</v>
      </c>
      <c r="F43" s="3" t="s">
        <v>112</v>
      </c>
    </row>
    <row r="44" spans="1:6" x14ac:dyDescent="0.2">
      <c r="A44" s="22" t="s">
        <v>105</v>
      </c>
      <c r="B44" s="8"/>
      <c r="C44" s="25">
        <f>ACOS((C38^2+C39^2-C38^2)/(2*C38*C39))*180/PI()</f>
        <v>60.708159031625691</v>
      </c>
      <c r="D44" s="2" t="s">
        <v>7</v>
      </c>
      <c r="E44" s="2" t="s">
        <v>86</v>
      </c>
      <c r="F44" s="3" t="s">
        <v>113</v>
      </c>
    </row>
    <row r="45" spans="1:6" x14ac:dyDescent="0.2">
      <c r="A45" s="22" t="s">
        <v>107</v>
      </c>
      <c r="B45" s="8"/>
      <c r="C45" s="25">
        <f>ACOS((C38^2+C38^2-C39^2)/(2*C38*C38))*180/PI()</f>
        <v>58.583681936748583</v>
      </c>
      <c r="D45" s="2" t="s">
        <v>7</v>
      </c>
      <c r="E45" s="2" t="s">
        <v>109</v>
      </c>
      <c r="F45" s="3" t="s">
        <v>113</v>
      </c>
    </row>
    <row r="46" spans="1:6" ht="13.5" thickBot="1" x14ac:dyDescent="0.25">
      <c r="A46" s="22" t="s">
        <v>108</v>
      </c>
      <c r="B46" s="8"/>
      <c r="C46" s="25">
        <f>C45+2*C44</f>
        <v>179.99999999999997</v>
      </c>
      <c r="D46" s="2" t="s">
        <v>7</v>
      </c>
      <c r="F46" s="3" t="s">
        <v>110</v>
      </c>
    </row>
    <row r="47" spans="1:6" ht="16.5" thickBot="1" x14ac:dyDescent="0.25">
      <c r="A47" s="22" t="s">
        <v>130</v>
      </c>
      <c r="B47" s="8" t="s">
        <v>116</v>
      </c>
      <c r="C47" s="33">
        <f>180+C$43</f>
        <v>240.70815903162571</v>
      </c>
      <c r="D47" s="2" t="s">
        <v>7</v>
      </c>
      <c r="E47" s="2" t="s">
        <v>87</v>
      </c>
    </row>
    <row r="48" spans="1:6" ht="16.5" thickBot="1" x14ac:dyDescent="0.25">
      <c r="A48" s="22" t="s">
        <v>131</v>
      </c>
      <c r="B48" s="8" t="s">
        <v>116</v>
      </c>
      <c r="C48" s="33">
        <f>180-C$43</f>
        <v>119.29184096837429</v>
      </c>
      <c r="D48" s="2" t="s">
        <v>7</v>
      </c>
      <c r="E48" s="2" t="s">
        <v>87</v>
      </c>
    </row>
    <row r="49" spans="1:6" x14ac:dyDescent="0.2">
      <c r="A49" s="22" t="s">
        <v>96</v>
      </c>
      <c r="B49" s="8"/>
      <c r="C49" s="9">
        <v>5</v>
      </c>
      <c r="D49" s="2" t="s">
        <v>70</v>
      </c>
      <c r="F49" s="3" t="s">
        <v>97</v>
      </c>
    </row>
    <row r="50" spans="1:6" x14ac:dyDescent="0.2">
      <c r="A50" s="22" t="s">
        <v>98</v>
      </c>
      <c r="B50" s="8"/>
      <c r="C50" s="9">
        <v>5</v>
      </c>
      <c r="D50" s="2" t="s">
        <v>70</v>
      </c>
      <c r="F50" s="3" t="s">
        <v>99</v>
      </c>
    </row>
    <row r="51" spans="1:6" x14ac:dyDescent="0.2">
      <c r="A51" s="22"/>
    </row>
    <row r="52" spans="1:6" x14ac:dyDescent="0.2">
      <c r="A52" s="31" t="s">
        <v>81</v>
      </c>
      <c r="B52" s="11"/>
    </row>
    <row r="53" spans="1:6" ht="15.75" x14ac:dyDescent="0.2">
      <c r="A53" s="22" t="s">
        <v>94</v>
      </c>
      <c r="B53" s="8" t="s">
        <v>116</v>
      </c>
      <c r="C53" s="23">
        <f>C33</f>
        <v>19</v>
      </c>
      <c r="D53" s="2" t="s">
        <v>0</v>
      </c>
      <c r="E53" s="2" t="s">
        <v>6</v>
      </c>
      <c r="F53" s="3" t="s">
        <v>25</v>
      </c>
    </row>
    <row r="54" spans="1:6" ht="15.75" x14ac:dyDescent="0.2">
      <c r="A54" s="22" t="s">
        <v>95</v>
      </c>
      <c r="B54" s="8" t="s">
        <v>116</v>
      </c>
      <c r="C54" s="23">
        <f>C34</f>
        <v>21.993528826267916</v>
      </c>
      <c r="D54" s="2" t="s">
        <v>0</v>
      </c>
      <c r="E54" s="2" t="s">
        <v>32</v>
      </c>
      <c r="F54" s="3" t="s">
        <v>25</v>
      </c>
    </row>
    <row r="55" spans="1:6" x14ac:dyDescent="0.2">
      <c r="A55" s="22" t="s">
        <v>36</v>
      </c>
      <c r="B55" s="8"/>
      <c r="C55" s="24">
        <f>(C54+2*C53)/2</f>
        <v>29.99676441313396</v>
      </c>
      <c r="D55" s="2" t="s">
        <v>0</v>
      </c>
      <c r="E55" s="2" t="s">
        <v>5</v>
      </c>
      <c r="F55" s="3" t="s">
        <v>27</v>
      </c>
    </row>
    <row r="56" spans="1:6" x14ac:dyDescent="0.2">
      <c r="A56" s="22" t="s">
        <v>37</v>
      </c>
      <c r="B56" s="8"/>
      <c r="C56" s="25">
        <f>(C55*(C55-C54)*(C55-C53)^2)^0.5</f>
        <v>170.38640031963195</v>
      </c>
      <c r="D56" s="2" t="s">
        <v>29</v>
      </c>
      <c r="E56" s="2" t="s">
        <v>30</v>
      </c>
      <c r="F56" s="3" t="s">
        <v>27</v>
      </c>
    </row>
    <row r="57" spans="1:6" ht="15.75" x14ac:dyDescent="0.2">
      <c r="A57" s="22" t="s">
        <v>38</v>
      </c>
      <c r="B57" s="8" t="s">
        <v>116</v>
      </c>
      <c r="C57" s="26">
        <f>2*C56/C54</f>
        <v>15.494230295243151</v>
      </c>
      <c r="D57" s="2" t="s">
        <v>0</v>
      </c>
      <c r="E57" s="2" t="s">
        <v>33</v>
      </c>
      <c r="F57" s="3" t="s">
        <v>84</v>
      </c>
    </row>
    <row r="58" spans="1:6" x14ac:dyDescent="0.2">
      <c r="A58" s="22" t="s">
        <v>44</v>
      </c>
      <c r="B58" s="8"/>
      <c r="C58" s="25">
        <f>ATAN(2*C57/C54)*180/PI()</f>
        <v>54.635425541708791</v>
      </c>
      <c r="D58" s="2" t="s">
        <v>7</v>
      </c>
      <c r="E58" s="2" t="s">
        <v>54</v>
      </c>
      <c r="F58" s="3" t="s">
        <v>112</v>
      </c>
    </row>
    <row r="59" spans="1:6" x14ac:dyDescent="0.2">
      <c r="A59" s="22" t="s">
        <v>106</v>
      </c>
      <c r="B59" s="8"/>
      <c r="C59" s="25">
        <f>ACOS((C53^2+C54^2-C53^2)/(2*C53*C54))*180/PI()</f>
        <v>54.635425541708777</v>
      </c>
      <c r="D59" s="2" t="s">
        <v>7</v>
      </c>
      <c r="E59" s="2" t="s">
        <v>86</v>
      </c>
      <c r="F59" s="3" t="s">
        <v>113</v>
      </c>
    </row>
    <row r="60" spans="1:6" x14ac:dyDescent="0.2">
      <c r="A60" s="22" t="s">
        <v>111</v>
      </c>
      <c r="B60" s="8"/>
      <c r="C60" s="25">
        <f>ACOS((C53^2+C53^2-C54^2)/(2*C53*C53))*180/PI()</f>
        <v>70.729148916582432</v>
      </c>
      <c r="D60" s="2" t="s">
        <v>7</v>
      </c>
      <c r="E60" s="2" t="s">
        <v>109</v>
      </c>
      <c r="F60" s="3" t="s">
        <v>113</v>
      </c>
    </row>
    <row r="61" spans="1:6" ht="13.5" thickBot="1" x14ac:dyDescent="0.25">
      <c r="A61" s="22" t="s">
        <v>108</v>
      </c>
      <c r="B61" s="8"/>
      <c r="C61" s="25">
        <f>C60+2*C59</f>
        <v>180</v>
      </c>
      <c r="D61" s="2" t="s">
        <v>7</v>
      </c>
      <c r="F61" s="3" t="s">
        <v>110</v>
      </c>
    </row>
    <row r="62" spans="1:6" ht="16.5" thickBot="1" x14ac:dyDescent="0.25">
      <c r="A62" s="22" t="s">
        <v>128</v>
      </c>
      <c r="B62" s="8" t="s">
        <v>116</v>
      </c>
      <c r="C62" s="33">
        <f>180+C$58</f>
        <v>234.6354255417088</v>
      </c>
      <c r="D62" s="2" t="s">
        <v>7</v>
      </c>
      <c r="E62" s="2" t="s">
        <v>53</v>
      </c>
    </row>
    <row r="63" spans="1:6" ht="16.5" thickBot="1" x14ac:dyDescent="0.25">
      <c r="A63" s="22" t="s">
        <v>129</v>
      </c>
      <c r="B63" s="8" t="s">
        <v>116</v>
      </c>
      <c r="C63" s="33">
        <f>180-C$58</f>
        <v>125.3645744582912</v>
      </c>
      <c r="D63" s="2" t="s">
        <v>7</v>
      </c>
      <c r="E63" s="2" t="s">
        <v>53</v>
      </c>
    </row>
    <row r="64" spans="1:6" x14ac:dyDescent="0.2">
      <c r="A64" s="22" t="s">
        <v>100</v>
      </c>
      <c r="B64" s="8"/>
      <c r="C64" s="9">
        <v>6</v>
      </c>
      <c r="D64" s="2" t="s">
        <v>70</v>
      </c>
      <c r="F64" s="3" t="s">
        <v>101</v>
      </c>
    </row>
    <row r="66" spans="1:6" x14ac:dyDescent="0.2">
      <c r="A66" s="11" t="s">
        <v>39</v>
      </c>
    </row>
    <row r="67" spans="1:6" ht="15.75" x14ac:dyDescent="0.2">
      <c r="A67" s="3" t="s">
        <v>40</v>
      </c>
      <c r="C67" s="28">
        <f>C33/C11</f>
        <v>54.500133381905378</v>
      </c>
      <c r="D67" s="2" t="s">
        <v>0</v>
      </c>
      <c r="E67" s="2" t="s">
        <v>41</v>
      </c>
      <c r="F67" s="3" t="s">
        <v>42</v>
      </c>
    </row>
    <row r="68" spans="1:6" ht="15.75" x14ac:dyDescent="0.2">
      <c r="A68" s="3" t="s">
        <v>88</v>
      </c>
      <c r="C68" s="28">
        <f>C67*2/12</f>
        <v>9.0833555636508958</v>
      </c>
      <c r="D68" s="2" t="s">
        <v>89</v>
      </c>
      <c r="E68" s="2" t="s">
        <v>90</v>
      </c>
    </row>
  </sheetData>
  <phoneticPr fontId="4" type="noConversion"/>
  <pageMargins left="0.75" right="0.75" top="1" bottom="1" header="0.5" footer="0.5"/>
  <pageSetup paperSize="256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2V DOME</vt:lpstr>
      <vt:lpstr>3V DOME</vt:lpstr>
      <vt:lpstr>Sheet2</vt:lpstr>
      <vt:lpstr>Sheet3</vt:lpstr>
      <vt:lpstr>'3V DOME'!s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DtM Tower</dc:creator>
  <cp:lastModifiedBy>DtM Tower</cp:lastModifiedBy>
  <dcterms:created xsi:type="dcterms:W3CDTF">1996-10-14T23:33:28Z</dcterms:created>
  <dcterms:modified xsi:type="dcterms:W3CDTF">2016-05-02T13:05:38Z</dcterms:modified>
</cp:coreProperties>
</file>