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jdtag\OneDrive\Documents\Projects\3D Models\CNC Machine\"/>
    </mc:Choice>
  </mc:AlternateContent>
  <xr:revisionPtr revIDLastSave="987" documentId="0ADC9A6ADB7DC510CC37300B618815E8359E9E2C" xr6:coauthVersionLast="25" xr6:coauthVersionMax="25" xr10:uidLastSave="{0CBF9D9D-03CE-416D-8307-4FE50C9A05A5}"/>
  <bookViews>
    <workbookView xWindow="0" yWindow="0" windowWidth="23040" windowHeight="9084" xr2:uid="{00000000-000D-0000-FFFF-FFFF00000000}"/>
  </bookViews>
  <sheets>
    <sheet name="Version 2.0" sheetId="4" r:id="rId1"/>
    <sheet name="Rev 1.4" sheetId="3" r:id="rId2"/>
    <sheet name="Rev 1.2" sheetId="2" r:id="rId3"/>
    <sheet name="Rev 1.1" sheetId="1" r:id="rId4"/>
  </sheets>
  <definedNames>
    <definedName name="_xlnm._FilterDatabase" localSheetId="0" hidden="1">'Version 2.0'!$A$2:$C$64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4" l="1"/>
  <c r="L43" i="4"/>
  <c r="M43" i="4" s="1"/>
  <c r="M23" i="4"/>
  <c r="L42" i="4" l="1"/>
  <c r="M42" i="4" s="1"/>
  <c r="L3" i="4" l="1"/>
  <c r="M3" i="4" s="1"/>
  <c r="L44" i="4"/>
  <c r="M44" i="4" s="1"/>
  <c r="L21" i="4"/>
  <c r="M21" i="4" s="1"/>
  <c r="L22" i="4"/>
  <c r="M22" i="4" s="1"/>
  <c r="L24" i="4"/>
  <c r="M24" i="4" s="1"/>
  <c r="L29" i="4"/>
  <c r="M29" i="4" s="1"/>
  <c r="L30" i="4"/>
  <c r="M30" i="4" s="1"/>
  <c r="L32" i="4"/>
  <c r="M32" i="4" s="1"/>
  <c r="L35" i="4"/>
  <c r="M35" i="4" s="1"/>
  <c r="M59" i="4" s="1"/>
  <c r="D22" i="4"/>
  <c r="D23" i="4"/>
  <c r="D24" i="4"/>
  <c r="D25" i="4"/>
  <c r="D26" i="4"/>
  <c r="D27" i="4"/>
  <c r="D28" i="4"/>
  <c r="D29" i="4"/>
  <c r="D30" i="4"/>
  <c r="D31" i="4"/>
  <c r="D21" i="4"/>
  <c r="L5" i="4"/>
  <c r="M5" i="4" s="1"/>
  <c r="B3" i="4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M56" i="4" s="1"/>
  <c r="L9" i="4"/>
  <c r="M9" i="4" s="1"/>
  <c r="L8" i="4"/>
  <c r="M8" i="4" s="1"/>
  <c r="L7" i="4"/>
  <c r="M7" i="4" s="1"/>
  <c r="L6" i="4"/>
  <c r="M6" i="4" s="1"/>
  <c r="L4" i="4"/>
  <c r="M4" i="4" s="1"/>
  <c r="L2" i="4"/>
  <c r="M2" i="4" s="1"/>
  <c r="M57" i="4" l="1"/>
  <c r="M60" i="4"/>
  <c r="M58" i="4"/>
  <c r="M55" i="4"/>
  <c r="M53" i="4"/>
  <c r="J43" i="3"/>
  <c r="D43" i="3"/>
  <c r="I31" i="3"/>
  <c r="J31" i="3" s="1"/>
  <c r="J44" i="3" s="1"/>
  <c r="I30" i="3"/>
  <c r="J30" i="3" s="1"/>
  <c r="I29" i="3"/>
  <c r="J29" i="3" s="1"/>
  <c r="I28" i="3"/>
  <c r="J28" i="3" s="1"/>
  <c r="I27" i="3"/>
  <c r="J27" i="3" s="1"/>
  <c r="I26" i="3"/>
  <c r="E24" i="3"/>
  <c r="I22" i="3"/>
  <c r="J22" i="3" s="1"/>
  <c r="I21" i="3"/>
  <c r="J21" i="3" s="1"/>
  <c r="I20" i="3"/>
  <c r="J20" i="3" s="1"/>
  <c r="J4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I4" i="3"/>
  <c r="J4" i="3" s="1"/>
  <c r="I3" i="3"/>
  <c r="J3" i="3" s="1"/>
  <c r="I2" i="3"/>
  <c r="J2" i="3" s="1"/>
  <c r="J37" i="3" l="1"/>
  <c r="J39" i="3"/>
  <c r="J41" i="3"/>
  <c r="J41" i="2"/>
  <c r="D43" i="2" l="1"/>
  <c r="E24" i="2" l="1"/>
  <c r="I31" i="2"/>
  <c r="J31" i="2" s="1"/>
  <c r="J44" i="2" s="1"/>
  <c r="I30" i="2"/>
  <c r="J30" i="2" s="1"/>
  <c r="J29" i="2"/>
  <c r="I29" i="2"/>
  <c r="I28" i="2"/>
  <c r="J28" i="2" s="1"/>
  <c r="I27" i="2"/>
  <c r="J27" i="2" s="1"/>
  <c r="I26" i="2"/>
  <c r="J43" i="2" s="1"/>
  <c r="J22" i="2"/>
  <c r="I22" i="2"/>
  <c r="I21" i="2"/>
  <c r="J21" i="2" s="1"/>
  <c r="J20" i="2"/>
  <c r="J40" i="2" s="1"/>
  <c r="I20" i="2"/>
  <c r="I19" i="2"/>
  <c r="J19" i="2" s="1"/>
  <c r="J18" i="2"/>
  <c r="I18" i="2"/>
  <c r="I17" i="2"/>
  <c r="J17" i="2" s="1"/>
  <c r="I16" i="2"/>
  <c r="J16" i="2" s="1"/>
  <c r="I15" i="2"/>
  <c r="J15" i="2" s="1"/>
  <c r="I14" i="2"/>
  <c r="J14" i="2" s="1"/>
  <c r="I13" i="2"/>
  <c r="J13" i="2" s="1"/>
  <c r="J12" i="2"/>
  <c r="I12" i="2"/>
  <c r="I11" i="2"/>
  <c r="J11" i="2" s="1"/>
  <c r="I10" i="2"/>
  <c r="J10" i="2" s="1"/>
  <c r="J39" i="2" s="1"/>
  <c r="J9" i="2"/>
  <c r="I9" i="2"/>
  <c r="I8" i="2"/>
  <c r="J8" i="2" s="1"/>
  <c r="I7" i="2"/>
  <c r="J7" i="2" s="1"/>
  <c r="I6" i="2"/>
  <c r="J6" i="2" s="1"/>
  <c r="I5" i="2"/>
  <c r="J5" i="2" s="1"/>
  <c r="I4" i="2"/>
  <c r="J4" i="2" s="1"/>
  <c r="J3" i="2"/>
  <c r="I3" i="2"/>
  <c r="I2" i="2"/>
  <c r="J2" i="2" s="1"/>
  <c r="J37" i="2" l="1"/>
  <c r="I45" i="1"/>
  <c r="H32" i="1" l="1"/>
  <c r="I32" i="1" s="1"/>
  <c r="H31" i="1"/>
  <c r="I31" i="1" s="1"/>
  <c r="H28" i="1"/>
  <c r="I28" i="1" s="1"/>
  <c r="H30" i="1"/>
  <c r="I30" i="1" s="1"/>
  <c r="H27" i="1" l="1"/>
  <c r="I27" i="1" s="1"/>
  <c r="I44" i="1" s="1"/>
  <c r="H7" i="1"/>
  <c r="I7" i="1" s="1"/>
  <c r="H10" i="1"/>
  <c r="I10" i="1" s="1"/>
  <c r="H5" i="1"/>
  <c r="I5" i="1" s="1"/>
  <c r="H18" i="1"/>
  <c r="I18" i="1" s="1"/>
  <c r="H17" i="1"/>
  <c r="I17" i="1" s="1"/>
  <c r="H13" i="1"/>
  <c r="I13" i="1" s="1"/>
  <c r="H16" i="1" l="1"/>
  <c r="I16" i="1" s="1"/>
  <c r="H3" i="1"/>
  <c r="I3" i="1" s="1"/>
  <c r="H4" i="1"/>
  <c r="I4" i="1" s="1"/>
  <c r="H6" i="1"/>
  <c r="I6" i="1" s="1"/>
  <c r="H8" i="1"/>
  <c r="I8" i="1" s="1"/>
  <c r="H9" i="1"/>
  <c r="I9" i="1" s="1"/>
  <c r="H14" i="1"/>
  <c r="I14" i="1" s="1"/>
  <c r="H11" i="1"/>
  <c r="I11" i="1" s="1"/>
  <c r="H12" i="1"/>
  <c r="I12" i="1" s="1"/>
  <c r="H15" i="1"/>
  <c r="I15" i="1" s="1"/>
  <c r="H19" i="1"/>
  <c r="I19" i="1" s="1"/>
  <c r="H20" i="1"/>
  <c r="I20" i="1" s="1"/>
  <c r="H21" i="1"/>
  <c r="I21" i="1" s="1"/>
  <c r="I38" i="1" s="1"/>
  <c r="H22" i="1"/>
  <c r="I22" i="1" s="1"/>
  <c r="I43" i="1" s="1"/>
  <c r="H23" i="1"/>
  <c r="I23" i="1" s="1"/>
  <c r="I42" i="1" s="1"/>
  <c r="H29" i="1"/>
  <c r="I29" i="1" s="1"/>
  <c r="H2" i="1"/>
  <c r="I2" i="1" s="1"/>
  <c r="I41" i="1" l="1"/>
  <c r="I40" i="1"/>
</calcChain>
</file>

<file path=xl/sharedStrings.xml><?xml version="1.0" encoding="utf-8"?>
<sst xmlns="http://schemas.openxmlformats.org/spreadsheetml/2006/main" count="689" uniqueCount="239">
  <si>
    <t>Part</t>
  </si>
  <si>
    <t>Qty</t>
  </si>
  <si>
    <t>Link</t>
  </si>
  <si>
    <t>Price</t>
  </si>
  <si>
    <t>Qty Included</t>
  </si>
  <si>
    <t>Total</t>
  </si>
  <si>
    <t>Total Cost</t>
  </si>
  <si>
    <t>Notes</t>
  </si>
  <si>
    <t>Dual Slot Extrusion</t>
  </si>
  <si>
    <t>24"</t>
  </si>
  <si>
    <t>Price Each</t>
  </si>
  <si>
    <t>16"</t>
  </si>
  <si>
    <t>Single Slot Extrusion</t>
  </si>
  <si>
    <t>Length</t>
  </si>
  <si>
    <t>10"</t>
  </si>
  <si>
    <t>End rails</t>
  </si>
  <si>
    <t>Outer rails</t>
  </si>
  <si>
    <t>Vertical rails</t>
  </si>
  <si>
    <t>21.5"</t>
  </si>
  <si>
    <t>Center slide</t>
  </si>
  <si>
    <t>2 end taps</t>
  </si>
  <si>
    <t>1 end tap</t>
  </si>
  <si>
    <t>Vertical holds</t>
  </si>
  <si>
    <t>5"</t>
  </si>
  <si>
    <t>Horizontal holds</t>
  </si>
  <si>
    <t>Inside Corner Bracket</t>
  </si>
  <si>
    <t>Extras</t>
  </si>
  <si>
    <t>https://8020.net/shop/4136.html</t>
  </si>
  <si>
    <t>45 Support</t>
  </si>
  <si>
    <t>6"</t>
  </si>
  <si>
    <t>https://8020.net/shop/2565.html</t>
  </si>
  <si>
    <t>https://8020.net/shop/1020.html</t>
  </si>
  <si>
    <t>https://8020.net/shop/1010-s.html</t>
  </si>
  <si>
    <t>Small Bracket</t>
  </si>
  <si>
    <t>8 fasteners needed</t>
  </si>
  <si>
    <t>https://8020.net/shop/4119.html</t>
  </si>
  <si>
    <t>https://8020.net/shop/14058.html</t>
  </si>
  <si>
    <t>16 fasteners needed</t>
  </si>
  <si>
    <t>Inside Corner Bracket w/ support</t>
  </si>
  <si>
    <t>https://8020.net/shop/2067.html</t>
  </si>
  <si>
    <t>Linear Door Slide</t>
  </si>
  <si>
    <t>Sliding Door Glide Profile</t>
  </si>
  <si>
    <t>https://8020.net/6710.html</t>
  </si>
  <si>
    <t>Flex Coupling</t>
  </si>
  <si>
    <t>3 needed</t>
  </si>
  <si>
    <t>M8 Hex Nut</t>
  </si>
  <si>
    <t>http://www.homedepot.com/p/Everbilt-M8-10-9-Zinc-Metric-Hex-Nut-5-per-Bag-802418/204281770</t>
  </si>
  <si>
    <t>19.75"</t>
  </si>
  <si>
    <t>M8 Threaded Rod</t>
  </si>
  <si>
    <t>39.37"</t>
  </si>
  <si>
    <t>X axis</t>
  </si>
  <si>
    <t>Y axis</t>
  </si>
  <si>
    <t>Z axis</t>
  </si>
  <si>
    <t>9.85"</t>
  </si>
  <si>
    <t>2.68"</t>
  </si>
  <si>
    <t>7.09" leftover</t>
  </si>
  <si>
    <t>Nema 17 Stepper Motor</t>
  </si>
  <si>
    <t>https://www.amazon.com/Stepping-Motor-26Ncm-36-8oz-Printer/dp/B00PNEQ9T4/ref=sr_1_3?ie=UTF8&amp;qid=1477448190&amp;sr=8-3&amp;keywords=nema+17+stepper+motor</t>
  </si>
  <si>
    <t>https://8020.net/shop/3393.html</t>
  </si>
  <si>
    <t>Bolt Assembly</t>
  </si>
  <si>
    <t>2 fasteners needed</t>
  </si>
  <si>
    <t>Parts Left</t>
  </si>
  <si>
    <t>Motor Mounts</t>
  </si>
  <si>
    <t>http://www.mcmaster.com/#1078N12</t>
  </si>
  <si>
    <t>1.25mm pitch</t>
  </si>
  <si>
    <t>24 fasteners needed</t>
  </si>
  <si>
    <t>Slotted Inside Corner Bracket</t>
  </si>
  <si>
    <t>https://8020.net/shop/14061.html</t>
  </si>
  <si>
    <t>6 extra</t>
  </si>
  <si>
    <t>Custom parts (3D print?)</t>
  </si>
  <si>
    <t>1/4"-20 bolt</t>
  </si>
  <si>
    <t>1/2"</t>
  </si>
  <si>
    <t>http://www.mcmaster.com/#92949A537</t>
  </si>
  <si>
    <t>Slide in T Nut</t>
  </si>
  <si>
    <t>https://8020.net/3382.html</t>
  </si>
  <si>
    <t>Tap and Die Set</t>
  </si>
  <si>
    <t>4 - 1" pieces needed</t>
  </si>
  <si>
    <t>Amazon</t>
  </si>
  <si>
    <t>McMaster</t>
  </si>
  <si>
    <t>Home Depot</t>
  </si>
  <si>
    <t xml:space="preserve">2 access holes (6.665"+9.335") </t>
  </si>
  <si>
    <t>(1 manual end tap)</t>
  </si>
  <si>
    <t>(2 manual end taps)</t>
  </si>
  <si>
    <t>4 total fasteners needed</t>
  </si>
  <si>
    <t>(6 spares)</t>
  </si>
  <si>
    <t>(6" extra)</t>
  </si>
  <si>
    <t>12"</t>
  </si>
  <si>
    <t>Harbor Freight</t>
  </si>
  <si>
    <t>http://www.harborfreight.com/40-pc-carbon-steel-sae-tap-and-die-set-63016.html</t>
  </si>
  <si>
    <t>Purchased?</t>
  </si>
  <si>
    <t>TB6560 Stepper Driver</t>
  </si>
  <si>
    <t>http://www.ebay.com/itm/TB6560-3A-Driver-Board-CNC-Router-Stepper-Motor-Drivers-Single-1-Axis-Controller-/221498779603</t>
  </si>
  <si>
    <t>Ebay</t>
  </si>
  <si>
    <t>24V 15A Power Supply</t>
  </si>
  <si>
    <t>https://www.amazon.com/EPBOWPT-Universal-Regulated-Switching-Computer/dp/B01M97WC9G/ref=sr_1_2?ie=UTF8&amp;qid=1478224800&amp;sr=8-2-spons&amp;keywords=24v+15a+power+supply&amp;psc=1</t>
  </si>
  <si>
    <t>Arduino Uno</t>
  </si>
  <si>
    <t>https://www.amazon.com/Arduino-Uno-R3-Microcontroller-A000066/dp/B008GRTSV6/ref=sr_1_3?ie=UTF8&amp;qid=1478225988&amp;sr=8-3&amp;keywords=arduino+uno</t>
  </si>
  <si>
    <t>CNC Kit</t>
  </si>
  <si>
    <t>http://www.ebay.com/itm/Arduino-CNC-Kit-w-UNO-Shield-Stepper-motors-DRV8825-Endstop-A4988-GRBL-/322011456404?hash=item4af960e394:g:uNcAAOSwZJlXNSNE</t>
  </si>
  <si>
    <t>Yes</t>
  </si>
  <si>
    <t>https://smile.amazon.com/OctagonStar-Flexible-Couplings-Printer-Machine%EF%BC%882PCS%EF%BC%89/dp/B01HBPHSII/ref=sr_1_3?ie=UTF8&amp;qid=1478740587&amp;sr=8-3&amp;keywords=5mm+to+8mm+flex+coupling</t>
  </si>
  <si>
    <t>13"</t>
  </si>
  <si>
    <t>19"</t>
  </si>
  <si>
    <t>15.5"</t>
  </si>
  <si>
    <t>6.5"</t>
  </si>
  <si>
    <t>20 fasteners needed</t>
  </si>
  <si>
    <t>15"</t>
  </si>
  <si>
    <t>4.5"</t>
  </si>
  <si>
    <t>leftover</t>
  </si>
  <si>
    <t>Cheaper w/out</t>
  </si>
  <si>
    <t>Specs</t>
  </si>
  <si>
    <t>Z Axis Travel</t>
  </si>
  <si>
    <t>(position gantry so area is symmetric)</t>
  </si>
  <si>
    <t>X Axis Cut Area</t>
  </si>
  <si>
    <t>Y Axis Cut Area</t>
  </si>
  <si>
    <t>End tap both sides</t>
  </si>
  <si>
    <t>Center horizontal holds</t>
  </si>
  <si>
    <t>Center vertical slides</t>
  </si>
  <si>
    <t>(contrained by vertical holds)</t>
  </si>
  <si>
    <t>(position tool to optimize contact)</t>
  </si>
  <si>
    <t>Y</t>
  </si>
  <si>
    <t>DONE</t>
  </si>
  <si>
    <t>https://www.mcmaster.com/#90592a022/=1579zya</t>
  </si>
  <si>
    <t>(lots of extra)</t>
  </si>
  <si>
    <t>Desc.</t>
  </si>
  <si>
    <t>Qty.</t>
  </si>
  <si>
    <t>Wasteboard</t>
  </si>
  <si>
    <t>Powersupply</t>
  </si>
  <si>
    <t>X-Carriage</t>
  </si>
  <si>
    <t>Assy</t>
  </si>
  <si>
    <t>Y-Carraige</t>
  </si>
  <si>
    <t>Y Plate Outer</t>
  </si>
  <si>
    <t>Y Plate Inner</t>
  </si>
  <si>
    <t>Nema 17 Motor</t>
  </si>
  <si>
    <t>Delrin Wheel</t>
  </si>
  <si>
    <t>M5 Locknut</t>
  </si>
  <si>
    <t>M5 x 45 Hex Screw</t>
  </si>
  <si>
    <t>Spacer</t>
  </si>
  <si>
    <t>1/4" - 20 bolt</t>
  </si>
  <si>
    <t>T Slot Nut</t>
  </si>
  <si>
    <t>Belt Pulley</t>
  </si>
  <si>
    <t>X Plate Outer</t>
  </si>
  <si>
    <t>X Plate Inner</t>
  </si>
  <si>
    <t>Laser</t>
  </si>
  <si>
    <t>3D Print</t>
  </si>
  <si>
    <t>8mm Rod</t>
  </si>
  <si>
    <t>Z Plate</t>
  </si>
  <si>
    <t>5mm to 8mm Coupler</t>
  </si>
  <si>
    <t>Z Rod Bottom Hold</t>
  </si>
  <si>
    <t>1/4" Hex Nut</t>
  </si>
  <si>
    <t>Z Slide</t>
  </si>
  <si>
    <t>Linear Slide Bearing Profile (2")</t>
  </si>
  <si>
    <t>Wire Holder</t>
  </si>
  <si>
    <t>Wire Holder Lid</t>
  </si>
  <si>
    <t>Fan Holder</t>
  </si>
  <si>
    <t>Dremel Holder Lower</t>
  </si>
  <si>
    <t>Dremel Holder Upper</t>
  </si>
  <si>
    <t>Computer Fan</t>
  </si>
  <si>
    <t>Arduino/CNC Shield</t>
  </si>
  <si>
    <t>Limit Switch</t>
  </si>
  <si>
    <t>Belt</t>
  </si>
  <si>
    <t>Y-Carraige (x2)</t>
  </si>
  <si>
    <t>Gantry (x1)</t>
  </si>
  <si>
    <t>X-Carriage (x1)</t>
  </si>
  <si>
    <t>Frame (x1)</t>
  </si>
  <si>
    <t>Base short</t>
  </si>
  <si>
    <t>(5 spares)</t>
  </si>
  <si>
    <t>45 needed</t>
  </si>
  <si>
    <t>21 needed</t>
  </si>
  <si>
    <t>(29 spares)</t>
  </si>
  <si>
    <t>2 - 2" pieces needed</t>
  </si>
  <si>
    <t>1 needed</t>
  </si>
  <si>
    <t>Optional</t>
  </si>
  <si>
    <t>Linear Slide Bearing</t>
  </si>
  <si>
    <t>(3 included w/ kit)</t>
  </si>
  <si>
    <t>Laser Cut Acrylic Sheet</t>
  </si>
  <si>
    <t>CNC Motor Shield/Heat Sinks</t>
  </si>
  <si>
    <t>USB Cable</t>
  </si>
  <si>
    <t>Belt (GT2)</t>
  </si>
  <si>
    <t>Belt Pulley (16T)</t>
  </si>
  <si>
    <t>20"</t>
  </si>
  <si>
    <t>25"</t>
  </si>
  <si>
    <t>70"</t>
  </si>
  <si>
    <t>(8.75" extra)</t>
  </si>
  <si>
    <t>https://www.ebay.com/itm/2GT-GT2-Timing-Belt-Pulley-6mm-Width-5mm-Bore-16T-for-3D-printer-RepRap/253335991553?hash=item3afc007501:g:Y-oAAOSwevlaRnmZ</t>
  </si>
  <si>
    <t>(2x 25", 1x 20")</t>
  </si>
  <si>
    <t>(1 extra, 2 included w/ belt)</t>
  </si>
  <si>
    <t>Only 1 extra needed</t>
  </si>
  <si>
    <t>https://www.amazon.com/gp/product/B00THZJNTI/ref=oh_aui_detailpage_o02_s00?ie=UTF8&amp;psc=1</t>
  </si>
  <si>
    <t>https://www.amazon.com/gp/product/B01FJHSN0C/ref=oh_aui_detailpage_o02_s00?ie=UTF8&amp;psc=1</t>
  </si>
  <si>
    <t>3D Printed</t>
  </si>
  <si>
    <t>2 Channel 5V DC Relay</t>
  </si>
  <si>
    <t>https://www.amazon.com/gp/product/B00E0NTPP4/ref=oh_aui_detailpage_o05_s00?ie=UTF8&amp;psc=1</t>
  </si>
  <si>
    <t>Old Extension Cord</t>
  </si>
  <si>
    <t>Misc Wires</t>
  </si>
  <si>
    <t>As Required</t>
  </si>
  <si>
    <t>Laser Cut</t>
  </si>
  <si>
    <t>(1 for pwr supply, 1 optional)</t>
  </si>
  <si>
    <t>Dremel</t>
  </si>
  <si>
    <t>19.25" x 30.75" x 0.625"</t>
  </si>
  <si>
    <t>4"</t>
  </si>
  <si>
    <t>https://www.amazon.com/OctagonStar-Flexible-Couplings-Printer-Machine%EF%BC%882PCS%EF%BC%89/dp/B01HBPHSII/ref=sr_1_3?ie=UTF8&amp;qid=1478740587&amp;sr=8-3&amp;keywords=5mm+to+8mm+flex+coupling&amp;pldnSite=1</t>
  </si>
  <si>
    <t>(33" extra)</t>
  </si>
  <si>
    <t>3D Printed, Optional</t>
  </si>
  <si>
    <t>https://www.lowes.com/pd/Hillman-4-Count-5mm-Zinc-Plated-Metric-Nylon-Insert-Lock-Nuts/3012828</t>
  </si>
  <si>
    <t>https://www.amazon.com/uxcell-M5x45mm-Stainless-Button-Socket/dp/B06XK9P7P6/ref=sr_1_6?ie=UTF8&amp;qid=1514785049&amp;sr=8-6&amp;keywords=m5+x+45mm</t>
  </si>
  <si>
    <t>(13 extra)</t>
  </si>
  <si>
    <t>https://www.lowes.com/pd/Actual-0-5-in-x-2-ft-x-4-ft-Industrial-Particle-Board/1000154523</t>
  </si>
  <si>
    <t>M3 Bolt</t>
  </si>
  <si>
    <t>10mm</t>
  </si>
  <si>
    <t>https://www.mcmaster.com/#92005a120/=1az01p7</t>
  </si>
  <si>
    <t>16 needed</t>
  </si>
  <si>
    <t>https://www.amazon.com/Generic-Inches-3-Pin-Connector-SF-8025-3P/dp/B005XQKHUY/ref=sr_1_15?ie=UTF8&amp;qid=1515252585&amp;sr=8-15&amp;keywords=3%22+computer+fan</t>
  </si>
  <si>
    <t>3" DC Computer Fan</t>
  </si>
  <si>
    <t>1 with ground, 1 without</t>
  </si>
  <si>
    <t>#6 Wood Screws</t>
  </si>
  <si>
    <t>https://www.lowes.com/pd/Hillman-100-Count-6-x-0-5-in-Flat-Head-Zinc-Plated-Interior-Exterior-Wood-Screws/3027293</t>
  </si>
  <si>
    <t>Adapter</t>
  </si>
  <si>
    <t>Lowes</t>
  </si>
  <si>
    <t>Ponoko</t>
  </si>
  <si>
    <t>Source Breakdown</t>
  </si>
  <si>
    <t>https://www.amazon.com/Qisc-2500mW-Module-Heatsink-Engraver/dp/B01HQBJJRU/ref=sr_1_cc_1?s=aps&amp;ie=UTF8&amp;qid=1515284859&amp;sr=1-1-catcorr&amp;keywords=2.5w+laser</t>
  </si>
  <si>
    <t>Tap ends</t>
  </si>
  <si>
    <t>Z-axis rails</t>
  </si>
  <si>
    <t>Gantry beam</t>
  </si>
  <si>
    <t>Base long</t>
  </si>
  <si>
    <t>445nm</t>
  </si>
  <si>
    <t>2.5W Laser Engraver</t>
  </si>
  <si>
    <t>Acrylic Black, 5.6mm, P2</t>
  </si>
  <si>
    <t>https://www.ponoko.com/design-your-own/products/easy-modular-cnc-machine-plates-14635</t>
  </si>
  <si>
    <t>Laser Holder</t>
  </si>
  <si>
    <t>Leg Plate</t>
  </si>
  <si>
    <t>https://www.amazon.com/gp/product/B00W96L85Y/ref=oh_aui_detailpage_o01_s00?ie=UTF8&amp;psc=1</t>
  </si>
  <si>
    <t>Dual Shaft Nema 17 Stepper Motor</t>
  </si>
  <si>
    <t>https://www.amazon.com/gp/product/B01LYMQJ57/ref=oh_aui_detailpage_o02_s00?ie=UTF8&amp;psc=1</t>
  </si>
  <si>
    <t>Drag Chain</t>
  </si>
  <si>
    <t>15mm x 20mm x 1m</t>
  </si>
  <si>
    <t>https://www.amazon.com/gp/product/B06XSGF2GC/ref=oh_aui_detailpage_o02_s00?ie=UTF8&amp;psc=1</t>
  </si>
  <si>
    <t>4pin Connector Wires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</si>
</sst>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5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4" applyNumberFormat="0" applyAlignment="0" applyProtection="0"/>
  </cellStyleXfs>
  <cellXfs count="256">
    <xf numFmtId="0" fontId="0" fillId="0" borderId="0" xfId="0"/>
    <xf numFmtId="44" fontId="0" fillId="0" borderId="0" xfId="1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/>
    </xf>
    <xf numFmtId="0" fontId="0" fillId="0" borderId="0" xfId="1" applyNumberFormat="1" applyFont="1"/>
    <xf numFmtId="0" fontId="0" fillId="0" borderId="1" xfId="1" applyNumberFormat="1" applyFont="1" applyBorder="1"/>
    <xf numFmtId="0" fontId="6" fillId="0" borderId="3" xfId="3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1" applyNumberFormat="1" applyFont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3" fillId="0" borderId="0" xfId="0" applyFont="1"/>
    <xf numFmtId="44" fontId="0" fillId="0" borderId="0" xfId="0" applyNumberFormat="1"/>
    <xf numFmtId="0" fontId="0" fillId="0" borderId="0" xfId="0" applyFont="1"/>
    <xf numFmtId="0" fontId="10" fillId="3" borderId="0" xfId="4" applyFont="1"/>
    <xf numFmtId="0" fontId="10" fillId="3" borderId="0" xfId="4" applyFont="1" applyAlignment="1">
      <alignment horizontal="right"/>
    </xf>
    <xf numFmtId="44" fontId="10" fillId="3" borderId="0" xfId="4" applyNumberFormat="1" applyFont="1"/>
    <xf numFmtId="0" fontId="10" fillId="3" borderId="0" xfId="4" applyNumberFormat="1" applyFont="1"/>
    <xf numFmtId="0" fontId="10" fillId="3" borderId="0" xfId="4" applyNumberFormat="1" applyFont="1" applyAlignment="1">
      <alignment horizontal="right"/>
    </xf>
    <xf numFmtId="0" fontId="10" fillId="2" borderId="0" xfId="2" applyFont="1"/>
    <xf numFmtId="0" fontId="10" fillId="2" borderId="0" xfId="2" applyFont="1" applyAlignment="1">
      <alignment horizontal="right"/>
    </xf>
    <xf numFmtId="44" fontId="10" fillId="2" borderId="0" xfId="2" applyNumberFormat="1" applyFont="1"/>
    <xf numFmtId="0" fontId="10" fillId="2" borderId="0" xfId="2" applyNumberFormat="1" applyFont="1"/>
    <xf numFmtId="0" fontId="10" fillId="2" borderId="0" xfId="2" applyNumberFormat="1" applyFont="1" applyAlignment="1">
      <alignment horizontal="right"/>
    </xf>
    <xf numFmtId="0" fontId="10" fillId="5" borderId="4" xfId="5" applyFont="1" applyFill="1"/>
    <xf numFmtId="0" fontId="10" fillId="5" borderId="4" xfId="5" applyFont="1" applyFill="1" applyAlignment="1">
      <alignment horizontal="right"/>
    </xf>
    <xf numFmtId="44" fontId="10" fillId="5" borderId="4" xfId="5" applyNumberFormat="1" applyFont="1" applyFill="1"/>
    <xf numFmtId="0" fontId="10" fillId="5" borderId="4" xfId="5" applyNumberFormat="1" applyFont="1" applyFill="1"/>
    <xf numFmtId="0" fontId="10" fillId="5" borderId="4" xfId="5" applyNumberFormat="1" applyFont="1" applyFill="1" applyAlignment="1">
      <alignment horizontal="right"/>
    </xf>
    <xf numFmtId="0" fontId="9" fillId="5" borderId="4" xfId="5" applyFont="1" applyFill="1"/>
    <xf numFmtId="0" fontId="9" fillId="5" borderId="4" xfId="5" applyFont="1" applyFill="1" applyAlignment="1">
      <alignment horizontal="right"/>
    </xf>
    <xf numFmtId="44" fontId="9" fillId="5" borderId="4" xfId="5" applyNumberFormat="1" applyFont="1" applyFill="1"/>
    <xf numFmtId="0" fontId="9" fillId="5" borderId="4" xfId="5" applyNumberFormat="1" applyFont="1" applyFill="1"/>
    <xf numFmtId="0" fontId="9" fillId="5" borderId="4" xfId="5" applyNumberFormat="1" applyFont="1" applyFill="1" applyAlignment="1">
      <alignment horizontal="right"/>
    </xf>
    <xf numFmtId="0" fontId="0" fillId="6" borderId="3" xfId="0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44" fontId="0" fillId="6" borderId="0" xfId="1" applyFont="1" applyFill="1"/>
    <xf numFmtId="0" fontId="0" fillId="6" borderId="0" xfId="1" applyNumberFormat="1" applyFont="1" applyFill="1"/>
    <xf numFmtId="0" fontId="0" fillId="6" borderId="0" xfId="1" applyNumberFormat="1" applyFont="1" applyFill="1" applyAlignment="1">
      <alignment horizontal="right"/>
    </xf>
    <xf numFmtId="0" fontId="0" fillId="7" borderId="0" xfId="0" applyFill="1"/>
    <xf numFmtId="0" fontId="9" fillId="2" borderId="3" xfId="2" applyFont="1" applyBorder="1"/>
    <xf numFmtId="0" fontId="9" fillId="0" borderId="3" xfId="0" applyFont="1" applyBorder="1"/>
    <xf numFmtId="0" fontId="9" fillId="6" borderId="3" xfId="0" applyFont="1" applyFill="1" applyBorder="1"/>
    <xf numFmtId="0" fontId="9" fillId="3" borderId="3" xfId="4" applyFont="1" applyBorder="1"/>
    <xf numFmtId="0" fontId="9" fillId="3" borderId="0" xfId="4" applyFont="1"/>
    <xf numFmtId="0" fontId="9" fillId="3" borderId="0" xfId="4" applyFont="1" applyAlignment="1">
      <alignment horizontal="right"/>
    </xf>
    <xf numFmtId="44" fontId="9" fillId="3" borderId="0" xfId="4" applyNumberFormat="1" applyFont="1"/>
    <xf numFmtId="0" fontId="9" fillId="3" borderId="0" xfId="4" applyNumberFormat="1" applyFont="1"/>
    <xf numFmtId="0" fontId="9" fillId="3" borderId="0" xfId="4" applyNumberFormat="1" applyFont="1" applyAlignment="1">
      <alignment horizontal="right"/>
    </xf>
    <xf numFmtId="0" fontId="11" fillId="3" borderId="0" xfId="4" applyFont="1"/>
    <xf numFmtId="0" fontId="9" fillId="2" borderId="0" xfId="2" applyFont="1"/>
    <xf numFmtId="0" fontId="9" fillId="2" borderId="0" xfId="2" applyFont="1" applyAlignment="1">
      <alignment horizontal="right"/>
    </xf>
    <xf numFmtId="44" fontId="9" fillId="2" borderId="0" xfId="2" applyNumberFormat="1" applyFont="1"/>
    <xf numFmtId="0" fontId="9" fillId="2" borderId="0" xfId="2" applyNumberFormat="1" applyFont="1"/>
    <xf numFmtId="0" fontId="9" fillId="2" borderId="0" xfId="2" applyNumberFormat="1" applyFont="1" applyAlignment="1">
      <alignment horizontal="right"/>
    </xf>
    <xf numFmtId="0" fontId="0" fillId="0" borderId="3" xfId="0" applyFont="1" applyBorder="1"/>
    <xf numFmtId="0" fontId="0" fillId="0" borderId="0" xfId="0" applyFont="1" applyAlignment="1">
      <alignment horizontal="right"/>
    </xf>
    <xf numFmtId="0" fontId="0" fillId="7" borderId="3" xfId="0" applyFont="1" applyFill="1" applyBorder="1"/>
    <xf numFmtId="0" fontId="0" fillId="7" borderId="0" xfId="0" applyFont="1" applyFill="1"/>
    <xf numFmtId="0" fontId="0" fillId="7" borderId="0" xfId="0" applyFont="1" applyFill="1" applyAlignment="1">
      <alignment horizontal="right"/>
    </xf>
    <xf numFmtId="44" fontId="1" fillId="0" borderId="0" xfId="1" applyFont="1"/>
    <xf numFmtId="0" fontId="1" fillId="0" borderId="0" xfId="1" applyNumberFormat="1" applyFont="1"/>
    <xf numFmtId="0" fontId="1" fillId="0" borderId="0" xfId="1" applyNumberFormat="1" applyFont="1" applyAlignment="1">
      <alignment horizontal="right"/>
    </xf>
    <xf numFmtId="44" fontId="1" fillId="7" borderId="0" xfId="1" applyFont="1" applyFill="1"/>
    <xf numFmtId="0" fontId="1" fillId="7" borderId="0" xfId="1" applyNumberFormat="1" applyFont="1" applyFill="1"/>
    <xf numFmtId="0" fontId="1" fillId="7" borderId="0" xfId="1" applyNumberFormat="1" applyFont="1" applyFill="1" applyAlignment="1">
      <alignment horizontal="right"/>
    </xf>
    <xf numFmtId="0" fontId="12" fillId="7" borderId="0" xfId="0" applyFont="1" applyFill="1" applyAlignment="1">
      <alignment horizontal="right"/>
    </xf>
    <xf numFmtId="0" fontId="12" fillId="7" borderId="0" xfId="0" applyFont="1" applyFill="1"/>
    <xf numFmtId="44" fontId="12" fillId="7" borderId="0" xfId="1" applyFont="1" applyFill="1"/>
    <xf numFmtId="0" fontId="12" fillId="7" borderId="0" xfId="1" applyNumberFormat="1" applyFont="1" applyFill="1"/>
    <xf numFmtId="0" fontId="9" fillId="8" borderId="3" xfId="4" applyFont="1" applyFill="1" applyBorder="1"/>
    <xf numFmtId="0" fontId="9" fillId="8" borderId="3" xfId="2" applyFont="1" applyFill="1" applyBorder="1"/>
    <xf numFmtId="0" fontId="9" fillId="8" borderId="4" xfId="5" applyFont="1" applyFill="1"/>
    <xf numFmtId="0" fontId="0" fillId="8" borderId="0" xfId="0" applyFill="1" applyAlignment="1">
      <alignment horizontal="left"/>
    </xf>
    <xf numFmtId="44" fontId="0" fillId="8" borderId="0" xfId="0" applyNumberFormat="1" applyFill="1"/>
    <xf numFmtId="0" fontId="9" fillId="9" borderId="4" xfId="5" applyFont="1" applyFill="1"/>
    <xf numFmtId="0" fontId="0" fillId="9" borderId="0" xfId="0" applyFill="1"/>
    <xf numFmtId="44" fontId="0" fillId="9" borderId="0" xfId="0" applyNumberFormat="1" applyFill="1"/>
    <xf numFmtId="44" fontId="0" fillId="7" borderId="0" xfId="0" applyNumberFormat="1" applyFill="1"/>
    <xf numFmtId="0" fontId="0" fillId="10" borderId="0" xfId="0" applyFill="1"/>
    <xf numFmtId="44" fontId="0" fillId="10" borderId="0" xfId="0" applyNumberFormat="1" applyFill="1"/>
    <xf numFmtId="0" fontId="13" fillId="8" borderId="3" xfId="3" applyFont="1" applyFill="1" applyBorder="1"/>
    <xf numFmtId="0" fontId="9" fillId="8" borderId="3" xfId="0" applyFont="1" applyFill="1" applyBorder="1"/>
    <xf numFmtId="0" fontId="11" fillId="8" borderId="3" xfId="4" applyFont="1" applyFill="1" applyBorder="1"/>
    <xf numFmtId="0" fontId="11" fillId="8" borderId="3" xfId="2" applyFont="1" applyFill="1" applyBorder="1"/>
    <xf numFmtId="0" fontId="11" fillId="5" borderId="4" xfId="5" applyFont="1" applyFill="1"/>
    <xf numFmtId="0" fontId="13" fillId="7" borderId="3" xfId="3" applyFont="1" applyFill="1" applyBorder="1"/>
    <xf numFmtId="0" fontId="13" fillId="10" borderId="3" xfId="3" applyFont="1" applyFill="1" applyBorder="1"/>
    <xf numFmtId="0" fontId="13" fillId="9" borderId="3" xfId="3" applyFont="1" applyFill="1" applyBorder="1"/>
    <xf numFmtId="0" fontId="9" fillId="9" borderId="3" xfId="0" applyFont="1" applyFill="1" applyBorder="1"/>
    <xf numFmtId="0" fontId="13" fillId="11" borderId="3" xfId="3" applyFont="1" applyFill="1" applyBorder="1"/>
    <xf numFmtId="0" fontId="0" fillId="11" borderId="0" xfId="0" applyFill="1"/>
    <xf numFmtId="44" fontId="0" fillId="11" borderId="0" xfId="0" applyNumberFormat="1" applyFill="1"/>
    <xf numFmtId="0" fontId="0" fillId="12" borderId="0" xfId="0" applyFill="1"/>
    <xf numFmtId="0" fontId="13" fillId="12" borderId="3" xfId="3" applyFont="1" applyFill="1" applyBorder="1"/>
    <xf numFmtId="0" fontId="14" fillId="0" borderId="3" xfId="0" applyFont="1" applyBorder="1"/>
    <xf numFmtId="0" fontId="14" fillId="0" borderId="0" xfId="0" applyFont="1"/>
    <xf numFmtId="0" fontId="14" fillId="0" borderId="0" xfId="0" applyFont="1" applyAlignment="1">
      <alignment horizontal="right"/>
    </xf>
    <xf numFmtId="44" fontId="14" fillId="0" borderId="0" xfId="1" applyFont="1"/>
    <xf numFmtId="0" fontId="14" fillId="0" borderId="0" xfId="1" applyNumberFormat="1" applyFont="1"/>
    <xf numFmtId="0" fontId="14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8" borderId="0" xfId="1" applyNumberFormat="1" applyFont="1" applyFill="1" applyAlignment="1">
      <alignment horizontal="center" vertical="center"/>
    </xf>
    <xf numFmtId="0" fontId="0" fillId="8" borderId="0" xfId="1" applyNumberFormat="1" applyFont="1" applyFill="1" applyAlignment="1">
      <alignment horizontal="center" vertical="center"/>
    </xf>
    <xf numFmtId="0" fontId="10" fillId="8" borderId="0" xfId="4" applyNumberFormat="1" applyFont="1" applyFill="1" applyAlignment="1">
      <alignment horizontal="center" vertical="center"/>
    </xf>
    <xf numFmtId="0" fontId="9" fillId="8" borderId="0" xfId="4" applyNumberFormat="1" applyFont="1" applyFill="1" applyAlignment="1">
      <alignment horizontal="center" vertical="center"/>
    </xf>
    <xf numFmtId="0" fontId="10" fillId="8" borderId="0" xfId="2" applyNumberFormat="1" applyFont="1" applyFill="1" applyAlignment="1">
      <alignment horizontal="center" vertical="center"/>
    </xf>
    <xf numFmtId="0" fontId="9" fillId="8" borderId="0" xfId="2" applyNumberFormat="1" applyFont="1" applyFill="1" applyAlignment="1">
      <alignment horizontal="center" vertical="center"/>
    </xf>
    <xf numFmtId="0" fontId="10" fillId="5" borderId="4" xfId="5" applyNumberFormat="1" applyFont="1" applyFill="1" applyAlignment="1">
      <alignment horizontal="center" vertical="center"/>
    </xf>
    <xf numFmtId="0" fontId="9" fillId="9" borderId="4" xfId="5" applyNumberFormat="1" applyFont="1" applyFill="1" applyAlignment="1">
      <alignment horizontal="center" vertical="center"/>
    </xf>
    <xf numFmtId="0" fontId="9" fillId="8" borderId="4" xfId="5" applyNumberFormat="1" applyFont="1" applyFill="1" applyAlignment="1">
      <alignment horizontal="center" vertical="center"/>
    </xf>
    <xf numFmtId="0" fontId="0" fillId="7" borderId="0" xfId="1" applyNumberFormat="1" applyFont="1" applyFill="1" applyAlignment="1">
      <alignment horizontal="center" vertical="center"/>
    </xf>
    <xf numFmtId="0" fontId="0" fillId="10" borderId="0" xfId="1" applyNumberFormat="1" applyFont="1" applyFill="1" applyAlignment="1">
      <alignment horizontal="center" vertical="center"/>
    </xf>
    <xf numFmtId="0" fontId="0" fillId="9" borderId="0" xfId="1" applyNumberFormat="1" applyFont="1" applyFill="1" applyAlignment="1">
      <alignment horizontal="center" vertical="center"/>
    </xf>
    <xf numFmtId="0" fontId="0" fillId="11" borderId="0" xfId="1" applyNumberFormat="1" applyFont="1" applyFill="1" applyAlignment="1">
      <alignment horizontal="center" vertical="center"/>
    </xf>
    <xf numFmtId="0" fontId="9" fillId="7" borderId="0" xfId="1" applyNumberFormat="1" applyFont="1" applyFill="1" applyAlignment="1">
      <alignment horizontal="center" vertical="center"/>
    </xf>
    <xf numFmtId="0" fontId="14" fillId="7" borderId="0" xfId="1" applyNumberFormat="1" applyFont="1" applyFill="1" applyAlignment="1">
      <alignment horizontal="center" vertical="center"/>
    </xf>
    <xf numFmtId="0" fontId="14" fillId="12" borderId="0" xfId="1" applyNumberFormat="1" applyFont="1" applyFill="1" applyAlignment="1">
      <alignment horizontal="center" vertical="center"/>
    </xf>
    <xf numFmtId="0" fontId="9" fillId="12" borderId="0" xfId="1" applyNumberFormat="1" applyFont="1" applyFill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12" borderId="0" xfId="0" applyNumberFormat="1" applyFill="1"/>
    <xf numFmtId="0" fontId="15" fillId="7" borderId="3" xfId="3" applyFont="1" applyFill="1" applyBorder="1"/>
    <xf numFmtId="0" fontId="15" fillId="12" borderId="3" xfId="3" applyFont="1" applyFill="1" applyBorder="1"/>
    <xf numFmtId="0" fontId="6" fillId="7" borderId="3" xfId="3" applyFill="1" applyBorder="1"/>
    <xf numFmtId="0" fontId="10" fillId="0" borderId="0" xfId="0" applyFont="1"/>
    <xf numFmtId="0" fontId="10" fillId="0" borderId="3" xfId="0" applyFont="1" applyBorder="1"/>
    <xf numFmtId="0" fontId="10" fillId="0" borderId="0" xfId="0" applyFont="1" applyAlignment="1">
      <alignment horizontal="right"/>
    </xf>
    <xf numFmtId="44" fontId="10" fillId="0" borderId="0" xfId="1" applyFont="1"/>
    <xf numFmtId="0" fontId="10" fillId="0" borderId="0" xfId="1" applyNumberFormat="1" applyFont="1"/>
    <xf numFmtId="0" fontId="10" fillId="11" borderId="0" xfId="1" applyNumberFormat="1" applyFont="1" applyFill="1" applyAlignment="1">
      <alignment horizontal="center" vertical="center"/>
    </xf>
    <xf numFmtId="0" fontId="16" fillId="0" borderId="0" xfId="1" applyNumberFormat="1" applyFont="1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7" borderId="0" xfId="1" applyNumberFormat="1" applyFont="1" applyFill="1" applyAlignment="1">
      <alignment horizontal="right"/>
    </xf>
    <xf numFmtId="0" fontId="0" fillId="0" borderId="0" xfId="0" applyFill="1"/>
    <xf numFmtId="0" fontId="9" fillId="5" borderId="8" xfId="5" applyFont="1" applyFill="1" applyBorder="1"/>
    <xf numFmtId="0" fontId="3" fillId="0" borderId="2" xfId="0" applyFont="1" applyBorder="1" applyAlignment="1">
      <alignment horizontal="left"/>
    </xf>
    <xf numFmtId="0" fontId="17" fillId="11" borderId="3" xfId="3" applyFont="1" applyFill="1" applyBorder="1"/>
    <xf numFmtId="0" fontId="18" fillId="0" borderId="2" xfId="0" applyFont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1" fillId="8" borderId="3" xfId="4" applyFont="1" applyFill="1" applyBorder="1" applyAlignment="1">
      <alignment horizontal="center" vertical="center"/>
    </xf>
    <xf numFmtId="0" fontId="18" fillId="8" borderId="3" xfId="4" applyFont="1" applyFill="1" applyBorder="1" applyAlignment="1">
      <alignment horizontal="center" vertical="center"/>
    </xf>
    <xf numFmtId="0" fontId="11" fillId="8" borderId="3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horizontal="center" vertical="center"/>
    </xf>
    <xf numFmtId="0" fontId="11" fillId="5" borderId="9" xfId="5" applyFont="1" applyFill="1" applyBorder="1" applyAlignment="1">
      <alignment horizontal="center" vertical="center"/>
    </xf>
    <xf numFmtId="0" fontId="18" fillId="8" borderId="9" xfId="5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13" borderId="9" xfId="5" applyFont="1" applyFill="1" applyBorder="1" applyAlignment="1">
      <alignment horizontal="center" vertical="center"/>
    </xf>
    <xf numFmtId="0" fontId="19" fillId="14" borderId="0" xfId="0" applyFont="1" applyFill="1" applyAlignment="1">
      <alignment horizontal="center"/>
    </xf>
    <xf numFmtId="0" fontId="0" fillId="0" borderId="10" xfId="0" applyFont="1" applyBorder="1"/>
    <xf numFmtId="0" fontId="0" fillId="0" borderId="10" xfId="0" applyBorder="1"/>
    <xf numFmtId="8" fontId="0" fillId="0" borderId="0" xfId="0" applyNumberFormat="1"/>
    <xf numFmtId="8" fontId="0" fillId="0" borderId="0" xfId="0" applyNumberFormat="1" applyAlignment="1">
      <alignment horizontal="right"/>
    </xf>
    <xf numFmtId="0" fontId="6" fillId="9" borderId="3" xfId="3" applyFill="1" applyBorder="1"/>
    <xf numFmtId="0" fontId="21" fillId="15" borderId="0" xfId="0" applyFont="1" applyFill="1"/>
    <xf numFmtId="0" fontId="21" fillId="15" borderId="0" xfId="0" applyFont="1" applyFill="1" applyAlignment="1">
      <alignment horizontal="right"/>
    </xf>
    <xf numFmtId="0" fontId="21" fillId="15" borderId="0" xfId="1" applyNumberFormat="1" applyFont="1" applyFill="1"/>
    <xf numFmtId="44" fontId="21" fillId="15" borderId="0" xfId="1" applyFont="1" applyFill="1"/>
    <xf numFmtId="0" fontId="4" fillId="2" borderId="12" xfId="2" applyFont="1" applyBorder="1" applyAlignment="1">
      <alignment horizontal="center" vertical="center"/>
    </xf>
    <xf numFmtId="44" fontId="5" fillId="2" borderId="3" xfId="1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44" fontId="1" fillId="0" borderId="0" xfId="1" applyFont="1" applyFill="1"/>
    <xf numFmtId="0" fontId="1" fillId="0" borderId="0" xfId="1" applyNumberFormat="1" applyFont="1" applyFill="1"/>
    <xf numFmtId="0" fontId="0" fillId="0" borderId="0" xfId="1" applyNumberFormat="1" applyFont="1" applyFill="1" applyAlignment="1">
      <alignment horizontal="right"/>
    </xf>
    <xf numFmtId="0" fontId="9" fillId="0" borderId="10" xfId="4" applyFont="1" applyFill="1" applyBorder="1"/>
    <xf numFmtId="0" fontId="9" fillId="0" borderId="0" xfId="4" applyFont="1" applyFill="1"/>
    <xf numFmtId="0" fontId="9" fillId="0" borderId="0" xfId="4" applyFont="1" applyFill="1" applyAlignment="1">
      <alignment horizontal="right"/>
    </xf>
    <xf numFmtId="44" fontId="9" fillId="0" borderId="0" xfId="4" applyNumberFormat="1" applyFont="1" applyFill="1"/>
    <xf numFmtId="0" fontId="9" fillId="0" borderId="0" xfId="4" applyNumberFormat="1" applyFont="1" applyFill="1"/>
    <xf numFmtId="0" fontId="9" fillId="0" borderId="0" xfId="4" applyNumberFormat="1" applyFont="1" applyFill="1" applyAlignment="1">
      <alignment horizontal="right"/>
    </xf>
    <xf numFmtId="0" fontId="9" fillId="0" borderId="10" xfId="0" applyFont="1" applyFill="1" applyBorder="1"/>
    <xf numFmtId="0" fontId="0" fillId="0" borderId="0" xfId="0" applyFill="1" applyAlignment="1">
      <alignment horizontal="right"/>
    </xf>
    <xf numFmtId="0" fontId="1" fillId="0" borderId="0" xfId="1" applyNumberFormat="1" applyFont="1" applyFill="1" applyAlignment="1">
      <alignment horizontal="right"/>
    </xf>
    <xf numFmtId="8" fontId="0" fillId="0" borderId="0" xfId="1" applyNumberFormat="1" applyFont="1" applyFill="1"/>
    <xf numFmtId="0" fontId="0" fillId="0" borderId="0" xfId="1" applyNumberFormat="1" applyFont="1" applyFill="1"/>
    <xf numFmtId="44" fontId="0" fillId="0" borderId="0" xfId="1" applyFont="1" applyFill="1"/>
    <xf numFmtId="0" fontId="0" fillId="0" borderId="10" xfId="0" applyFill="1" applyBorder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44" fontId="9" fillId="0" borderId="0" xfId="1" applyFont="1" applyFill="1"/>
    <xf numFmtId="0" fontId="9" fillId="0" borderId="0" xfId="1" applyNumberFormat="1" applyFont="1" applyFill="1"/>
    <xf numFmtId="0" fontId="9" fillId="0" borderId="0" xfId="1" applyNumberFormat="1" applyFont="1" applyFill="1" applyAlignment="1">
      <alignment horizontal="right"/>
    </xf>
    <xf numFmtId="0" fontId="9" fillId="9" borderId="8" xfId="5" applyNumberFormat="1" applyFont="1" applyFill="1" applyBorder="1" applyAlignment="1">
      <alignment horizontal="center" vertical="center"/>
    </xf>
    <xf numFmtId="0" fontId="9" fillId="8" borderId="8" xfId="5" applyNumberFormat="1" applyFont="1" applyFill="1" applyBorder="1" applyAlignment="1">
      <alignment horizontal="center" vertical="center"/>
    </xf>
    <xf numFmtId="0" fontId="9" fillId="0" borderId="0" xfId="5" applyFont="1" applyFill="1" applyBorder="1"/>
    <xf numFmtId="0" fontId="9" fillId="0" borderId="0" xfId="5" applyFont="1" applyFill="1" applyBorder="1" applyAlignment="1">
      <alignment horizontal="right"/>
    </xf>
    <xf numFmtId="44" fontId="9" fillId="0" borderId="0" xfId="5" applyNumberFormat="1" applyFont="1" applyFill="1" applyBorder="1"/>
    <xf numFmtId="0" fontId="9" fillId="0" borderId="0" xfId="5" applyNumberFormat="1" applyFont="1" applyFill="1" applyBorder="1"/>
    <xf numFmtId="0" fontId="9" fillId="0" borderId="0" xfId="5" applyNumberFormat="1" applyFont="1" applyFill="1" applyBorder="1" applyAlignment="1">
      <alignment horizontal="right"/>
    </xf>
    <xf numFmtId="0" fontId="6" fillId="16" borderId="0" xfId="3" applyFill="1"/>
    <xf numFmtId="0" fontId="6" fillId="7" borderId="0" xfId="3" applyFill="1"/>
    <xf numFmtId="0" fontId="22" fillId="18" borderId="0" xfId="3" applyFont="1" applyFill="1"/>
    <xf numFmtId="0" fontId="20" fillId="14" borderId="11" xfId="0" applyFont="1" applyFill="1" applyBorder="1"/>
    <xf numFmtId="0" fontId="19" fillId="14" borderId="1" xfId="0" applyFont="1" applyFill="1" applyBorder="1" applyAlignment="1">
      <alignment horizontal="center"/>
    </xf>
    <xf numFmtId="0" fontId="19" fillId="14" borderId="1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left"/>
    </xf>
    <xf numFmtId="0" fontId="0" fillId="0" borderId="13" xfId="0" applyFont="1" applyBorder="1"/>
    <xf numFmtId="0" fontId="9" fillId="0" borderId="10" xfId="5" applyFont="1" applyFill="1" applyBorder="1"/>
    <xf numFmtId="8" fontId="9" fillId="0" borderId="0" xfId="0" applyNumberFormat="1" applyFont="1" applyFill="1"/>
    <xf numFmtId="6" fontId="0" fillId="0" borderId="0" xfId="0" applyNumberFormat="1"/>
    <xf numFmtId="0" fontId="6" fillId="9" borderId="0" xfId="3" applyFill="1"/>
    <xf numFmtId="0" fontId="0" fillId="8" borderId="14" xfId="0" applyFill="1" applyBorder="1" applyAlignment="1">
      <alignment horizontal="left"/>
    </xf>
    <xf numFmtId="44" fontId="0" fillId="8" borderId="14" xfId="0" applyNumberFormat="1" applyFill="1" applyBorder="1"/>
    <xf numFmtId="0" fontId="0" fillId="7" borderId="14" xfId="0" applyFill="1" applyBorder="1"/>
    <xf numFmtId="44" fontId="0" fillId="7" borderId="14" xfId="0" applyNumberFormat="1" applyFill="1" applyBorder="1"/>
    <xf numFmtId="0" fontId="0" fillId="9" borderId="14" xfId="0" applyFill="1" applyBorder="1"/>
    <xf numFmtId="44" fontId="0" fillId="9" borderId="14" xfId="0" applyNumberFormat="1" applyFill="1" applyBorder="1"/>
    <xf numFmtId="0" fontId="20" fillId="18" borderId="14" xfId="0" applyFont="1" applyFill="1" applyBorder="1"/>
    <xf numFmtId="44" fontId="20" fillId="18" borderId="14" xfId="0" applyNumberFormat="1" applyFont="1" applyFill="1" applyBorder="1"/>
    <xf numFmtId="0" fontId="0" fillId="11" borderId="14" xfId="0" applyFill="1" applyBorder="1"/>
    <xf numFmtId="44" fontId="0" fillId="11" borderId="14" xfId="0" applyNumberFormat="1" applyFill="1" applyBorder="1"/>
    <xf numFmtId="0" fontId="0" fillId="16" borderId="14" xfId="0" applyFill="1" applyBorder="1"/>
    <xf numFmtId="44" fontId="0" fillId="16" borderId="14" xfId="0" applyNumberFormat="1" applyFill="1" applyBorder="1"/>
    <xf numFmtId="0" fontId="0" fillId="0" borderId="0" xfId="0" applyBorder="1"/>
    <xf numFmtId="0" fontId="6" fillId="8" borderId="3" xfId="3" applyFill="1" applyBorder="1"/>
    <xf numFmtId="0" fontId="6" fillId="9" borderId="4" xfId="3" applyFill="1" applyBorder="1"/>
    <xf numFmtId="0" fontId="6" fillId="8" borderId="4" xfId="3" applyFill="1" applyBorder="1"/>
    <xf numFmtId="0" fontId="6" fillId="0" borderId="1" xfId="3" applyBorder="1"/>
    <xf numFmtId="44" fontId="1" fillId="12" borderId="0" xfId="1" applyFont="1" applyFill="1"/>
    <xf numFmtId="44" fontId="9" fillId="12" borderId="0" xfId="4" applyNumberFormat="1" applyFont="1" applyFill="1"/>
    <xf numFmtId="44" fontId="9" fillId="12" borderId="0" xfId="5" applyNumberFormat="1" applyFont="1" applyFill="1" applyBorder="1"/>
    <xf numFmtId="44" fontId="0" fillId="12" borderId="0" xfId="1" applyFont="1" applyFill="1"/>
    <xf numFmtId="44" fontId="9" fillId="12" borderId="0" xfId="1" applyFont="1" applyFill="1"/>
    <xf numFmtId="44" fontId="0" fillId="15" borderId="0" xfId="1" applyFont="1" applyFill="1" applyAlignment="1">
      <alignment horizontal="center"/>
    </xf>
    <xf numFmtId="44" fontId="0" fillId="15" borderId="1" xfId="1" applyFont="1" applyFill="1" applyBorder="1" applyAlignment="1">
      <alignment horizontal="center"/>
    </xf>
    <xf numFmtId="0" fontId="13" fillId="0" borderId="0" xfId="3" applyFont="1" applyFill="1" applyAlignment="1">
      <alignment vertical="center"/>
    </xf>
    <xf numFmtId="0" fontId="6" fillId="8" borderId="6" xfId="3" applyFill="1" applyBorder="1" applyAlignment="1">
      <alignment vertical="center"/>
    </xf>
    <xf numFmtId="0" fontId="6" fillId="8" borderId="3" xfId="3" applyFill="1" applyBorder="1" applyAlignment="1">
      <alignment vertical="center"/>
    </xf>
    <xf numFmtId="0" fontId="6" fillId="8" borderId="3" xfId="3" applyFill="1" applyBorder="1" applyAlignment="1">
      <alignment horizontal="left" vertical="center"/>
    </xf>
    <xf numFmtId="0" fontId="19" fillId="14" borderId="0" xfId="0" applyFont="1" applyFill="1" applyAlignment="1">
      <alignment horizontal="center"/>
    </xf>
    <xf numFmtId="0" fontId="6" fillId="16" borderId="0" xfId="3" applyFill="1" applyBorder="1" applyAlignment="1">
      <alignment horizontal="left" vertical="center"/>
    </xf>
    <xf numFmtId="0" fontId="13" fillId="16" borderId="0" xfId="3" applyFont="1" applyFill="1" applyBorder="1" applyAlignment="1">
      <alignment horizontal="left" vertical="center"/>
    </xf>
    <xf numFmtId="0" fontId="6" fillId="17" borderId="0" xfId="3" applyFill="1" applyAlignment="1">
      <alignment horizontal="left" vertical="center"/>
    </xf>
    <xf numFmtId="0" fontId="4" fillId="2" borderId="15" xfId="2" applyFont="1" applyBorder="1" applyAlignment="1">
      <alignment horizontal="center" vertical="center"/>
    </xf>
    <xf numFmtId="0" fontId="4" fillId="2" borderId="16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7" xfId="2" applyFont="1" applyBorder="1" applyAlignment="1">
      <alignment horizontal="center" vertical="center"/>
    </xf>
    <xf numFmtId="44" fontId="5" fillId="2" borderId="6" xfId="1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6" fillId="0" borderId="0" xfId="3"/>
  </cellXfs>
  <cellStyles count="6">
    <cellStyle name="Calculation" xfId="5" builtinId="22"/>
    <cellStyle name="Currency" xfId="1" builtinId="4"/>
    <cellStyle name="Good" xfId="4" builtinId="26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bay.com/itm/Arduino-CNC-Kit-w-UNO-Shield-Stepper-motors-DRV8825-Endstop-A4988-GRBL-/322011456404?hash=item4af960e394:g:uNcAAOSwZJlXNSNE" TargetMode="External"/><Relationship Id="rId13" Type="http://schemas.openxmlformats.org/officeDocument/2006/relationships/hyperlink" Target="https://www.amazon.com/gp/product/B00E0NTPP4/ref=oh_aui_detailpage_o05_s00?ie=UTF8&amp;psc=1" TargetMode="External"/><Relationship Id="rId18" Type="http://schemas.openxmlformats.org/officeDocument/2006/relationships/hyperlink" Target="https://www.mcmaster.com/" TargetMode="External"/><Relationship Id="rId26" Type="http://schemas.openxmlformats.org/officeDocument/2006/relationships/hyperlink" Target="https://www.amazon.com/gp/product/B06XSGF2GC/ref=oh_aui_detailpage_o02_s00?ie=UTF8&amp;psc=1" TargetMode="External"/><Relationship Id="rId3" Type="http://schemas.openxmlformats.org/officeDocument/2006/relationships/hyperlink" Target="https://8020.net/6710.html" TargetMode="External"/><Relationship Id="rId21" Type="http://schemas.openxmlformats.org/officeDocument/2006/relationships/hyperlink" Target="https://www.lowes.com/pd/Actual-0-5-in-x-2-ft-x-4-ft-Industrial-Particle-Board/1000154523" TargetMode="External"/><Relationship Id="rId7" Type="http://schemas.openxmlformats.org/officeDocument/2006/relationships/hyperlink" Target="https://8020.net/3382.html" TargetMode="External"/><Relationship Id="rId12" Type="http://schemas.openxmlformats.org/officeDocument/2006/relationships/hyperlink" Target="https://www.amazon.com/gp/product/B01FJHSN0C/ref=oh_aui_detailpage_o02_s00?ie=UTF8&amp;psc=1" TargetMode="External"/><Relationship Id="rId17" Type="http://schemas.openxmlformats.org/officeDocument/2006/relationships/hyperlink" Target="https://www.amazon.com/uxcell-M5x45mm-Stainless-Button-Socket/dp/B06XK9P7P6/ref=sr_1_6?ie=UTF8&amp;qid=1514785049&amp;sr=8-6&amp;keywords=m5+x+45mm" TargetMode="External"/><Relationship Id="rId25" Type="http://schemas.openxmlformats.org/officeDocument/2006/relationships/hyperlink" Target="https://www.amazon.com/gp/product/B01LYMQJ57/ref=oh_aui_detailpage_o02_s00?ie=UTF8&amp;psc=1" TargetMode="External"/><Relationship Id="rId2" Type="http://schemas.openxmlformats.org/officeDocument/2006/relationships/hyperlink" Target="https://8020.net/shop/1020.html" TargetMode="External"/><Relationship Id="rId16" Type="http://schemas.openxmlformats.org/officeDocument/2006/relationships/hyperlink" Target="https://www.lowes.com/pd/Hillman-4-Count-5mm-Zinc-Plated-Metric-Nylon-Insert-Lock-Nuts/3012828" TargetMode="External"/><Relationship Id="rId20" Type="http://schemas.openxmlformats.org/officeDocument/2006/relationships/hyperlink" Target="https://www.lowes.com/pd/Hillman-100-Count-6-x-0-5-in-Flat-Head-Zinc-Plated-Interior-Exterior-Wood-Screws/3027293" TargetMode="External"/><Relationship Id="rId1" Type="http://schemas.openxmlformats.org/officeDocument/2006/relationships/hyperlink" Target="https://8020.net/shop/1010-s.html" TargetMode="External"/><Relationship Id="rId6" Type="http://schemas.openxmlformats.org/officeDocument/2006/relationships/hyperlink" Target="http://www.mcmaster.com/" TargetMode="External"/><Relationship Id="rId11" Type="http://schemas.openxmlformats.org/officeDocument/2006/relationships/hyperlink" Target="https://www.ebay.com/itm/2GT-GT2-Timing-Belt-Pulley-6mm-Width-5mm-Bore-16T-for-3D-printer-RepRap/253335991553?hash=item3afc007501:g:Y-oAAOSwevlaRnmZ" TargetMode="External"/><Relationship Id="rId24" Type="http://schemas.openxmlformats.org/officeDocument/2006/relationships/hyperlink" Target="https://www.amazon.com/gp/product/B00W96L85Y/ref=oh_aui_detailpage_o01_s00?ie=UTF8&amp;psc=1" TargetMode="External"/><Relationship Id="rId5" Type="http://schemas.openxmlformats.org/officeDocument/2006/relationships/hyperlink" Target="https://8020.net/shop/14061.html" TargetMode="External"/><Relationship Id="rId15" Type="http://schemas.openxmlformats.org/officeDocument/2006/relationships/hyperlink" Target="https://www.mcmaster.com/" TargetMode="External"/><Relationship Id="rId23" Type="http://schemas.openxmlformats.org/officeDocument/2006/relationships/hyperlink" Target="https://www.ponoko.com/design-your-own/products/easy-modular-cnc-machine-plates-14635" TargetMode="External"/><Relationship Id="rId10" Type="http://schemas.openxmlformats.org/officeDocument/2006/relationships/hyperlink" Target="https://www.amazon.com/gp/product/B00THZJNTI/ref=oh_aui_detailpage_o02_s00?ie=UTF8&amp;psc=1" TargetMode="External"/><Relationship Id="rId19" Type="http://schemas.openxmlformats.org/officeDocument/2006/relationships/hyperlink" Target="https://www.amazon.com/Generic-Inches-3-Pin-Connector-SF-8025-3P/dp/B005XQKHUY/ref=sr_1_15?ie=UTF8&amp;qid=1515252585&amp;sr=8-15&amp;keywords=3%22+computer+fan" TargetMode="External"/><Relationship Id="rId4" Type="http://schemas.openxmlformats.org/officeDocument/2006/relationships/hyperlink" Target="http://www.mcmaster.com/" TargetMode="External"/><Relationship Id="rId9" Type="http://schemas.openxmlformats.org/officeDocument/2006/relationships/hyperlink" Target="https://www.amazon.com/EPBOWPT-Universal-Regulated-Switching-Computer/dp/B01M97WC9G/ref=sr_1_2?ie=UTF8&amp;qid=1478224800&amp;sr=8-2-spons&amp;keywords=24v+15a+power+supply&amp;psc=1" TargetMode="External"/><Relationship Id="rId14" Type="http://schemas.openxmlformats.org/officeDocument/2006/relationships/hyperlink" Target="https://www.amazon.com/OctagonStar-Flexible-Couplings-Printer-Machine%EF%BC%882PCS%EF%BC%89/dp/B01HBPHSII/ref=sr_1_3?ie=UTF8&amp;qid=1478740587&amp;sr=8-3&amp;keywords=5mm+to+8mm+flex+coupling&amp;pldnSite=1" TargetMode="External"/><Relationship Id="rId22" Type="http://schemas.openxmlformats.org/officeDocument/2006/relationships/hyperlink" Target="https://www.amazon.com/Qisc-2500mW-Module-Heatsink-Engraver/dp/B01HQBJJRU/ref=sr_1_cc_1?s=aps&amp;ie=UTF8&amp;qid=1515284859&amp;sr=1-1-catcorr&amp;keywords=2.5w+laser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cmaster.com/" TargetMode="External"/><Relationship Id="rId13" Type="http://schemas.openxmlformats.org/officeDocument/2006/relationships/hyperlink" Target="https://8020.net/3382.html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8020.net/shop/4136.html" TargetMode="External"/><Relationship Id="rId7" Type="http://schemas.openxmlformats.org/officeDocument/2006/relationships/hyperlink" Target="https://8020.net/6710.html" TargetMode="External"/><Relationship Id="rId12" Type="http://schemas.openxmlformats.org/officeDocument/2006/relationships/hyperlink" Target="http://www.mcmaster.com/" TargetMode="External"/><Relationship Id="rId17" Type="http://schemas.openxmlformats.org/officeDocument/2006/relationships/hyperlink" Target="https://www.amazon.com/EPBOWPT-Universal-Regulated-Switching-Computer/dp/B01M97WC9G/ref=sr_1_2?ie=UTF8&amp;qid=1478224800&amp;sr=8-2-spons&amp;keywords=24v+15a+power+supply&amp;psc=1" TargetMode="External"/><Relationship Id="rId2" Type="http://schemas.openxmlformats.org/officeDocument/2006/relationships/hyperlink" Target="https://8020.net/shop/1020.html" TargetMode="External"/><Relationship Id="rId16" Type="http://schemas.openxmlformats.org/officeDocument/2006/relationships/hyperlink" Target="https://smile.amazon.com/OctagonStar-Flexible-Couplings-Printer-Machine%EF%BC%882PCS%EF%BC%89/dp/B01HBPHSII/ref=sr_1_3?ie=UTF8&amp;qid=1478740587&amp;sr=8-3&amp;keywords=5mm+to+8mm+flex+coupling" TargetMode="External"/><Relationship Id="rId1" Type="http://schemas.openxmlformats.org/officeDocument/2006/relationships/hyperlink" Target="https://8020.net/shop/1010-s.html" TargetMode="External"/><Relationship Id="rId6" Type="http://schemas.openxmlformats.org/officeDocument/2006/relationships/hyperlink" Target="https://8020.net/shop/2067.html" TargetMode="External"/><Relationship Id="rId11" Type="http://schemas.openxmlformats.org/officeDocument/2006/relationships/hyperlink" Target="https://8020.net/shop/14061.html" TargetMode="External"/><Relationship Id="rId5" Type="http://schemas.openxmlformats.org/officeDocument/2006/relationships/hyperlink" Target="https://8020.net/shop/14058.html" TargetMode="External"/><Relationship Id="rId15" Type="http://schemas.openxmlformats.org/officeDocument/2006/relationships/hyperlink" Target="http://www.ebay.com/itm/Arduino-CNC-Kit-w-UNO-Shield-Stepper-motors-DRV8825-Endstop-A4988-GRBL-/322011456404?hash=item4af960e394:g:uNcAAOSwZJlXNSNE" TargetMode="External"/><Relationship Id="rId10" Type="http://schemas.openxmlformats.org/officeDocument/2006/relationships/hyperlink" Target="https://8020.net/shop/3393.html" TargetMode="External"/><Relationship Id="rId4" Type="http://schemas.openxmlformats.org/officeDocument/2006/relationships/hyperlink" Target="https://8020.net/shop/4119.html" TargetMode="External"/><Relationship Id="rId9" Type="http://schemas.openxmlformats.org/officeDocument/2006/relationships/hyperlink" Target="https://www.amazon.com/Stepping-Motor-26Ncm-36-8oz-Printer/dp/B00PNEQ9T4/ref=sr_1_3?ie=UTF8&amp;qid=1477448190&amp;sr=8-3&amp;keywords=nema+17+stepper+motor" TargetMode="External"/><Relationship Id="rId14" Type="http://schemas.openxmlformats.org/officeDocument/2006/relationships/hyperlink" Target="http://www.harborfreight.com/40-pc-carbon-steel-sae-tap-and-die-set-63016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cmaster.com/" TargetMode="External"/><Relationship Id="rId13" Type="http://schemas.openxmlformats.org/officeDocument/2006/relationships/hyperlink" Target="https://8020.net/3382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8020.net/shop/4136.html" TargetMode="External"/><Relationship Id="rId7" Type="http://schemas.openxmlformats.org/officeDocument/2006/relationships/hyperlink" Target="https://8020.net/6710.html" TargetMode="External"/><Relationship Id="rId12" Type="http://schemas.openxmlformats.org/officeDocument/2006/relationships/hyperlink" Target="http://www.mcmaster.com/" TargetMode="External"/><Relationship Id="rId17" Type="http://schemas.openxmlformats.org/officeDocument/2006/relationships/hyperlink" Target="https://www.amazon.com/EPBOWPT-Universal-Regulated-Switching-Computer/dp/B01M97WC9G/ref=sr_1_2?ie=UTF8&amp;qid=1478224800&amp;sr=8-2-spons&amp;keywords=24v+15a+power+supply&amp;psc=1" TargetMode="External"/><Relationship Id="rId2" Type="http://schemas.openxmlformats.org/officeDocument/2006/relationships/hyperlink" Target="https://8020.net/shop/1020.html" TargetMode="External"/><Relationship Id="rId16" Type="http://schemas.openxmlformats.org/officeDocument/2006/relationships/hyperlink" Target="https://smile.amazon.com/OctagonStar-Flexible-Couplings-Printer-Machine%EF%BC%882PCS%EF%BC%89/dp/B01HBPHSII/ref=sr_1_3?ie=UTF8&amp;qid=1478740587&amp;sr=8-3&amp;keywords=5mm+to+8mm+flex+coupling" TargetMode="External"/><Relationship Id="rId1" Type="http://schemas.openxmlformats.org/officeDocument/2006/relationships/hyperlink" Target="https://8020.net/shop/1010-s.html" TargetMode="External"/><Relationship Id="rId6" Type="http://schemas.openxmlformats.org/officeDocument/2006/relationships/hyperlink" Target="https://8020.net/shop/2067.html" TargetMode="External"/><Relationship Id="rId11" Type="http://schemas.openxmlformats.org/officeDocument/2006/relationships/hyperlink" Target="https://8020.net/shop/14061.html" TargetMode="External"/><Relationship Id="rId5" Type="http://schemas.openxmlformats.org/officeDocument/2006/relationships/hyperlink" Target="https://8020.net/shop/14058.html" TargetMode="External"/><Relationship Id="rId15" Type="http://schemas.openxmlformats.org/officeDocument/2006/relationships/hyperlink" Target="http://www.ebay.com/itm/Arduino-CNC-Kit-w-UNO-Shield-Stepper-motors-DRV8825-Endstop-A4988-GRBL-/322011456404?hash=item4af960e394:g:uNcAAOSwZJlXNSNE" TargetMode="External"/><Relationship Id="rId10" Type="http://schemas.openxmlformats.org/officeDocument/2006/relationships/hyperlink" Target="https://8020.net/shop/3393.html" TargetMode="External"/><Relationship Id="rId4" Type="http://schemas.openxmlformats.org/officeDocument/2006/relationships/hyperlink" Target="https://8020.net/shop/4119.html" TargetMode="External"/><Relationship Id="rId9" Type="http://schemas.openxmlformats.org/officeDocument/2006/relationships/hyperlink" Target="https://www.amazon.com/Stepping-Motor-26Ncm-36-8oz-Printer/dp/B00PNEQ9T4/ref=sr_1_3?ie=UTF8&amp;qid=1477448190&amp;sr=8-3&amp;keywords=nema+17+stepper+motor" TargetMode="External"/><Relationship Id="rId14" Type="http://schemas.openxmlformats.org/officeDocument/2006/relationships/hyperlink" Target="http://www.harborfreight.com/40-pc-carbon-steel-sae-tap-and-die-set-63016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8020.net/6710.html" TargetMode="External"/><Relationship Id="rId13" Type="http://schemas.openxmlformats.org/officeDocument/2006/relationships/hyperlink" Target="https://8020.net/shop/14061.html" TargetMode="External"/><Relationship Id="rId18" Type="http://schemas.openxmlformats.org/officeDocument/2006/relationships/hyperlink" Target="https://smile.amazon.com/OctagonStar-Flexible-Couplings-Printer-Machine%EF%BC%882PCS%EF%BC%89/dp/B01HBPHSII/ref=sr_1_3?ie=UTF8&amp;qid=1478740587&amp;sr=8-3&amp;keywords=5mm+to+8mm+flex+coupling" TargetMode="External"/><Relationship Id="rId3" Type="http://schemas.openxmlformats.org/officeDocument/2006/relationships/hyperlink" Target="https://8020.net/shop/4136.html" TargetMode="External"/><Relationship Id="rId7" Type="http://schemas.openxmlformats.org/officeDocument/2006/relationships/hyperlink" Target="https://8020.net/shop/2067.html" TargetMode="External"/><Relationship Id="rId12" Type="http://schemas.openxmlformats.org/officeDocument/2006/relationships/hyperlink" Target="https://8020.net/shop/3393.html" TargetMode="External"/><Relationship Id="rId17" Type="http://schemas.openxmlformats.org/officeDocument/2006/relationships/hyperlink" Target="http://www.ebay.com/itm/Arduino-CNC-Kit-w-UNO-Shield-Stepper-motors-DRV8825-Endstop-A4988-GRBL-/322011456404?hash=item4af960e394:g:uNcAAOSwZJlXNSNE" TargetMode="External"/><Relationship Id="rId2" Type="http://schemas.openxmlformats.org/officeDocument/2006/relationships/hyperlink" Target="https://8020.net/shop/1020.html" TargetMode="External"/><Relationship Id="rId16" Type="http://schemas.openxmlformats.org/officeDocument/2006/relationships/hyperlink" Target="http://www.harborfreight.com/40-pc-carbon-steel-sae-tap-and-die-set-63016.html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s://8020.net/shop/1010-s.html" TargetMode="External"/><Relationship Id="rId6" Type="http://schemas.openxmlformats.org/officeDocument/2006/relationships/hyperlink" Target="https://8020.net/shop/14058.html" TargetMode="External"/><Relationship Id="rId11" Type="http://schemas.openxmlformats.org/officeDocument/2006/relationships/hyperlink" Target="https://www.amazon.com/Stepping-Motor-26Ncm-36-8oz-Printer/dp/B00PNEQ9T4/ref=sr_1_3?ie=UTF8&amp;qid=1477448190&amp;sr=8-3&amp;keywords=nema+17+stepper+motor" TargetMode="External"/><Relationship Id="rId5" Type="http://schemas.openxmlformats.org/officeDocument/2006/relationships/hyperlink" Target="https://8020.net/shop/4119.html" TargetMode="External"/><Relationship Id="rId15" Type="http://schemas.openxmlformats.org/officeDocument/2006/relationships/hyperlink" Target="https://8020.net/3382.html" TargetMode="External"/><Relationship Id="rId10" Type="http://schemas.openxmlformats.org/officeDocument/2006/relationships/hyperlink" Target="http://www.mcmaster.com/" TargetMode="External"/><Relationship Id="rId19" Type="http://schemas.openxmlformats.org/officeDocument/2006/relationships/hyperlink" Target="https://www.amazon.com/EPBOWPT-Universal-Regulated-Switching-Computer/dp/B01M97WC9G/ref=sr_1_2?ie=UTF8&amp;qid=1478224800&amp;sr=8-2-spons&amp;keywords=24v+15a+power+supply&amp;psc=1" TargetMode="External"/><Relationship Id="rId4" Type="http://schemas.openxmlformats.org/officeDocument/2006/relationships/hyperlink" Target="https://8020.net/shop/2565.html" TargetMode="External"/><Relationship Id="rId9" Type="http://schemas.openxmlformats.org/officeDocument/2006/relationships/hyperlink" Target="http://www.homedepot.com/p/Everbilt-M8-10-9-Zinc-Metric-Hex-Nut-5-per-Bag-802418/204281770" TargetMode="External"/><Relationship Id="rId14" Type="http://schemas.openxmlformats.org/officeDocument/2006/relationships/hyperlink" Target="http://www.mcmas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7062-7959-4706-8740-E2BB09F21672}">
  <sheetPr>
    <pageSetUpPr fitToPage="1"/>
  </sheetPr>
  <dimension ref="A1:P64"/>
  <sheetViews>
    <sheetView tabSelected="1" topLeftCell="E1" workbookViewId="0">
      <pane ySplit="1" topLeftCell="A35" activePane="bottomLeft" state="frozen"/>
      <selection activeCell="B1" sqref="B1"/>
      <selection pane="bottomLeft" activeCell="E53" sqref="E53"/>
    </sheetView>
  </sheetViews>
  <sheetFormatPr defaultRowHeight="14.4" x14ac:dyDescent="0.3"/>
  <cols>
    <col min="1" max="1" width="26.33203125" hidden="1" customWidth="1"/>
    <col min="2" max="2" width="8.88671875" hidden="1" customWidth="1"/>
    <col min="3" max="4" width="4.5546875" hidden="1" customWidth="1"/>
    <col min="5" max="5" width="3" style="229" customWidth="1"/>
    <col min="6" max="6" width="28.21875" customWidth="1"/>
    <col min="7" max="7" width="6.77734375" customWidth="1"/>
    <col min="8" max="8" width="26.6640625" style="11" customWidth="1"/>
    <col min="10" max="10" width="8.88671875" customWidth="1"/>
    <col min="11" max="11" width="11.77734375" customWidth="1"/>
    <col min="12" max="12" width="12.6640625" customWidth="1"/>
    <col min="13" max="13" width="12.44140625" customWidth="1"/>
    <col min="14" max="14" width="24.5546875" bestFit="1" customWidth="1"/>
    <col min="15" max="15" width="17.6640625" style="126" hidden="1" customWidth="1"/>
    <col min="16" max="16" width="177.21875" customWidth="1"/>
    <col min="18" max="18" width="9.88671875" customWidth="1"/>
  </cols>
  <sheetData>
    <row r="1" spans="1:16" x14ac:dyDescent="0.3">
      <c r="A1" s="245" t="s">
        <v>164</v>
      </c>
      <c r="B1" s="245"/>
      <c r="C1" s="245"/>
      <c r="E1" s="208"/>
      <c r="F1" s="209" t="s">
        <v>0</v>
      </c>
      <c r="G1" s="209" t="s">
        <v>13</v>
      </c>
      <c r="H1" s="209" t="s">
        <v>26</v>
      </c>
      <c r="I1" s="209" t="s">
        <v>1</v>
      </c>
      <c r="J1" s="209" t="s">
        <v>3</v>
      </c>
      <c r="K1" s="209" t="s">
        <v>4</v>
      </c>
      <c r="L1" s="209" t="s">
        <v>10</v>
      </c>
      <c r="M1" s="209" t="s">
        <v>5</v>
      </c>
      <c r="N1" s="209" t="s">
        <v>7</v>
      </c>
      <c r="O1" s="210" t="s">
        <v>89</v>
      </c>
      <c r="P1" s="211" t="s">
        <v>2</v>
      </c>
    </row>
    <row r="2" spans="1:16" x14ac:dyDescent="0.3">
      <c r="A2" s="160" t="s">
        <v>0</v>
      </c>
      <c r="B2" s="160" t="s">
        <v>124</v>
      </c>
      <c r="C2" s="160" t="s">
        <v>125</v>
      </c>
      <c r="E2" s="212">
        <v>1</v>
      </c>
      <c r="F2" s="17" t="s">
        <v>8</v>
      </c>
      <c r="G2" s="61" t="s">
        <v>9</v>
      </c>
      <c r="H2" s="61" t="s">
        <v>222</v>
      </c>
      <c r="I2" s="17">
        <v>2</v>
      </c>
      <c r="J2" s="65">
        <v>11.31</v>
      </c>
      <c r="K2" s="66">
        <v>1</v>
      </c>
      <c r="L2" s="65">
        <f>J2/K2</f>
        <v>11.31</v>
      </c>
      <c r="M2" s="234">
        <f>L2*I2</f>
        <v>22.62</v>
      </c>
      <c r="N2" s="13" t="s">
        <v>225</v>
      </c>
      <c r="O2" s="108" t="s">
        <v>99</v>
      </c>
      <c r="P2" s="242" t="s">
        <v>31</v>
      </c>
    </row>
    <row r="3" spans="1:16" x14ac:dyDescent="0.3">
      <c r="A3" t="s">
        <v>8</v>
      </c>
      <c r="B3" t="str">
        <f>G2</f>
        <v>24"</v>
      </c>
      <c r="C3">
        <v>2</v>
      </c>
      <c r="E3" s="161">
        <v>2</v>
      </c>
      <c r="F3" s="17" t="s">
        <v>8</v>
      </c>
      <c r="G3" s="61" t="s">
        <v>11</v>
      </c>
      <c r="H3" s="61" t="s">
        <v>222</v>
      </c>
      <c r="I3" s="17">
        <v>1</v>
      </c>
      <c r="J3" s="65">
        <v>8.19</v>
      </c>
      <c r="K3" s="66">
        <v>1</v>
      </c>
      <c r="L3" s="65">
        <f>J3/K3</f>
        <v>8.19</v>
      </c>
      <c r="M3" s="234">
        <f>L3*I3</f>
        <v>8.19</v>
      </c>
      <c r="N3" s="13" t="s">
        <v>224</v>
      </c>
      <c r="O3" s="108"/>
      <c r="P3" s="243"/>
    </row>
    <row r="4" spans="1:16" x14ac:dyDescent="0.3">
      <c r="A4" t="s">
        <v>12</v>
      </c>
      <c r="B4" t="s">
        <v>11</v>
      </c>
      <c r="C4">
        <v>2</v>
      </c>
      <c r="E4" s="174">
        <v>3</v>
      </c>
      <c r="F4" s="175" t="s">
        <v>12</v>
      </c>
      <c r="G4" s="176" t="s">
        <v>11</v>
      </c>
      <c r="H4" s="176"/>
      <c r="I4" s="175">
        <v>2</v>
      </c>
      <c r="J4" s="177">
        <v>5.63</v>
      </c>
      <c r="K4" s="178">
        <v>1</v>
      </c>
      <c r="L4" s="177">
        <f t="shared" ref="L4" si="0">J4/K4</f>
        <v>5.63</v>
      </c>
      <c r="M4" s="234">
        <f t="shared" ref="M4" si="1">L4*I4</f>
        <v>11.26</v>
      </c>
      <c r="N4" s="179" t="s">
        <v>165</v>
      </c>
      <c r="O4" s="108" t="s">
        <v>99</v>
      </c>
      <c r="P4" s="244" t="s">
        <v>32</v>
      </c>
    </row>
    <row r="5" spans="1:16" x14ac:dyDescent="0.3">
      <c r="A5" t="s">
        <v>138</v>
      </c>
      <c r="B5" t="s">
        <v>71</v>
      </c>
      <c r="C5">
        <v>16</v>
      </c>
      <c r="E5" s="174">
        <v>4</v>
      </c>
      <c r="F5" s="175" t="s">
        <v>12</v>
      </c>
      <c r="G5" s="176" t="s">
        <v>29</v>
      </c>
      <c r="H5" s="176" t="s">
        <v>222</v>
      </c>
      <c r="I5" s="175">
        <v>2</v>
      </c>
      <c r="J5" s="177">
        <v>3.33</v>
      </c>
      <c r="K5" s="178">
        <v>1</v>
      </c>
      <c r="L5" s="177">
        <f t="shared" ref="L5" si="2">J5/K5</f>
        <v>3.33</v>
      </c>
      <c r="M5" s="234">
        <f t="shared" ref="M5" si="3">L5*I5</f>
        <v>6.66</v>
      </c>
      <c r="N5" s="179" t="s">
        <v>223</v>
      </c>
      <c r="P5" s="244"/>
    </row>
    <row r="6" spans="1:16" x14ac:dyDescent="0.3">
      <c r="A6" t="s">
        <v>139</v>
      </c>
      <c r="C6">
        <v>8</v>
      </c>
      <c r="E6" s="180">
        <v>5</v>
      </c>
      <c r="F6" s="181" t="s">
        <v>33</v>
      </c>
      <c r="G6" s="182"/>
      <c r="H6" s="182"/>
      <c r="I6" s="181">
        <v>4</v>
      </c>
      <c r="J6" s="183">
        <v>0.74</v>
      </c>
      <c r="K6" s="184">
        <v>1</v>
      </c>
      <c r="L6" s="183">
        <f t="shared" ref="L6:L15" si="4">J6/K6</f>
        <v>0.74</v>
      </c>
      <c r="M6" s="235">
        <f t="shared" ref="M6:M15" si="5">L6*I6</f>
        <v>2.96</v>
      </c>
      <c r="N6" s="185">
        <v>14061</v>
      </c>
      <c r="O6" s="110" t="s">
        <v>99</v>
      </c>
      <c r="P6" s="230" t="s">
        <v>67</v>
      </c>
    </row>
    <row r="7" spans="1:16" x14ac:dyDescent="0.3">
      <c r="A7" t="s">
        <v>126</v>
      </c>
      <c r="C7">
        <v>1</v>
      </c>
      <c r="E7" s="213">
        <v>6</v>
      </c>
      <c r="F7" s="200" t="s">
        <v>70</v>
      </c>
      <c r="G7" s="201" t="s">
        <v>71</v>
      </c>
      <c r="H7" s="201" t="s">
        <v>166</v>
      </c>
      <c r="I7" s="200">
        <v>50</v>
      </c>
      <c r="J7" s="202">
        <v>5.38</v>
      </c>
      <c r="K7" s="203">
        <v>50</v>
      </c>
      <c r="L7" s="202">
        <f t="shared" si="4"/>
        <v>0.1076</v>
      </c>
      <c r="M7" s="236">
        <f t="shared" si="5"/>
        <v>5.38</v>
      </c>
      <c r="N7" s="204" t="s">
        <v>167</v>
      </c>
      <c r="O7" s="198" t="s">
        <v>99</v>
      </c>
      <c r="P7" s="231" t="s">
        <v>72</v>
      </c>
    </row>
    <row r="8" spans="1:16" x14ac:dyDescent="0.3">
      <c r="A8" t="s">
        <v>127</v>
      </c>
      <c r="C8">
        <v>1</v>
      </c>
      <c r="E8" s="213">
        <v>7</v>
      </c>
      <c r="F8" s="200" t="s">
        <v>139</v>
      </c>
      <c r="G8" s="201"/>
      <c r="H8" s="201" t="s">
        <v>169</v>
      </c>
      <c r="I8" s="200">
        <v>50</v>
      </c>
      <c r="J8" s="202">
        <v>0.21</v>
      </c>
      <c r="K8" s="203">
        <v>1</v>
      </c>
      <c r="L8" s="202">
        <f t="shared" si="4"/>
        <v>0.21</v>
      </c>
      <c r="M8" s="236">
        <f t="shared" si="5"/>
        <v>10.5</v>
      </c>
      <c r="N8" s="204" t="s">
        <v>168</v>
      </c>
      <c r="O8" s="199" t="s">
        <v>99</v>
      </c>
      <c r="P8" s="232" t="s">
        <v>74</v>
      </c>
    </row>
    <row r="9" spans="1:16" x14ac:dyDescent="0.3">
      <c r="A9" t="str">
        <f>F43</f>
        <v>#6 Wood Screws</v>
      </c>
      <c r="C9">
        <v>8</v>
      </c>
      <c r="E9" s="186">
        <v>8</v>
      </c>
      <c r="F9" s="140" t="s">
        <v>173</v>
      </c>
      <c r="G9" s="187" t="s">
        <v>200</v>
      </c>
      <c r="H9" s="187"/>
      <c r="I9" s="175">
        <v>1</v>
      </c>
      <c r="J9" s="177">
        <v>4.47</v>
      </c>
      <c r="K9" s="178">
        <v>1</v>
      </c>
      <c r="L9" s="177">
        <f t="shared" si="4"/>
        <v>4.47</v>
      </c>
      <c r="M9" s="234">
        <f t="shared" si="5"/>
        <v>4.47</v>
      </c>
      <c r="N9" s="188" t="s">
        <v>170</v>
      </c>
      <c r="O9" s="108" t="s">
        <v>99</v>
      </c>
      <c r="P9" s="230" t="s">
        <v>42</v>
      </c>
    </row>
    <row r="10" spans="1:16" x14ac:dyDescent="0.3">
      <c r="A10" t="s">
        <v>159</v>
      </c>
      <c r="C10">
        <v>1</v>
      </c>
      <c r="E10" s="186">
        <v>9</v>
      </c>
      <c r="F10" s="140" t="s">
        <v>43</v>
      </c>
      <c r="G10" s="187"/>
      <c r="H10" s="187"/>
      <c r="I10" s="140">
        <v>1</v>
      </c>
      <c r="J10" s="189">
        <v>6.66</v>
      </c>
      <c r="K10" s="190">
        <v>2</v>
      </c>
      <c r="L10" s="191">
        <f t="shared" si="4"/>
        <v>3.33</v>
      </c>
      <c r="M10" s="237">
        <f t="shared" si="5"/>
        <v>3.33</v>
      </c>
      <c r="N10" s="179" t="s">
        <v>171</v>
      </c>
      <c r="O10" s="116" t="s">
        <v>99</v>
      </c>
      <c r="P10" s="130" t="s">
        <v>201</v>
      </c>
    </row>
    <row r="11" spans="1:16" x14ac:dyDescent="0.3">
      <c r="A11" t="s">
        <v>160</v>
      </c>
      <c r="B11" s="17" t="s">
        <v>181</v>
      </c>
      <c r="C11">
        <v>2</v>
      </c>
      <c r="E11" s="186">
        <v>10</v>
      </c>
      <c r="F11" s="140" t="s">
        <v>45</v>
      </c>
      <c r="G11" s="187"/>
      <c r="H11" s="187" t="s">
        <v>123</v>
      </c>
      <c r="I11" s="140">
        <v>100</v>
      </c>
      <c r="J11" s="191">
        <v>4.6399999999999997</v>
      </c>
      <c r="K11" s="190">
        <v>100</v>
      </c>
      <c r="L11" s="191">
        <f t="shared" si="4"/>
        <v>4.6399999999999997E-2</v>
      </c>
      <c r="M11" s="237">
        <f t="shared" si="5"/>
        <v>4.6399999999999997</v>
      </c>
      <c r="N11" s="179" t="s">
        <v>171</v>
      </c>
      <c r="O11" s="117" t="s">
        <v>99</v>
      </c>
      <c r="P11" s="165" t="s">
        <v>122</v>
      </c>
    </row>
    <row r="12" spans="1:16" x14ac:dyDescent="0.3">
      <c r="A12" s="245" t="s">
        <v>162</v>
      </c>
      <c r="B12" s="245"/>
      <c r="C12" s="245"/>
      <c r="E12" s="186">
        <v>11</v>
      </c>
      <c r="F12" s="140" t="s">
        <v>48</v>
      </c>
      <c r="G12" s="187" t="s">
        <v>29</v>
      </c>
      <c r="H12" s="187" t="s">
        <v>202</v>
      </c>
      <c r="I12" s="140">
        <v>1</v>
      </c>
      <c r="J12" s="191">
        <v>9.14</v>
      </c>
      <c r="K12" s="190">
        <v>1</v>
      </c>
      <c r="L12" s="191">
        <f t="shared" si="4"/>
        <v>9.14</v>
      </c>
      <c r="M12" s="237">
        <f t="shared" si="5"/>
        <v>9.14</v>
      </c>
      <c r="N12" s="179" t="s">
        <v>64</v>
      </c>
      <c r="O12" s="118" t="s">
        <v>99</v>
      </c>
      <c r="P12" s="165" t="s">
        <v>63</v>
      </c>
    </row>
    <row r="13" spans="1:16" x14ac:dyDescent="0.3">
      <c r="A13" s="160" t="s">
        <v>0</v>
      </c>
      <c r="B13" s="160" t="s">
        <v>124</v>
      </c>
      <c r="C13" s="160" t="s">
        <v>125</v>
      </c>
      <c r="E13" s="192">
        <v>12</v>
      </c>
      <c r="F13" s="140" t="s">
        <v>93</v>
      </c>
      <c r="G13" s="187"/>
      <c r="H13" s="187"/>
      <c r="I13" s="140">
        <v>1</v>
      </c>
      <c r="J13" s="191">
        <v>20.54</v>
      </c>
      <c r="K13" s="190">
        <v>1</v>
      </c>
      <c r="L13" s="191">
        <f t="shared" si="4"/>
        <v>20.54</v>
      </c>
      <c r="M13" s="237">
        <f t="shared" si="5"/>
        <v>20.54</v>
      </c>
      <c r="N13" s="179"/>
      <c r="O13" s="120" t="s">
        <v>99</v>
      </c>
      <c r="P13" s="130" t="s">
        <v>94</v>
      </c>
    </row>
    <row r="14" spans="1:16" x14ac:dyDescent="0.3">
      <c r="A14" t="s">
        <v>128</v>
      </c>
      <c r="B14" t="s">
        <v>129</v>
      </c>
      <c r="C14">
        <v>2</v>
      </c>
      <c r="E14" s="192">
        <v>13</v>
      </c>
      <c r="F14" s="193" t="s">
        <v>233</v>
      </c>
      <c r="G14" s="194"/>
      <c r="H14" s="194"/>
      <c r="I14" s="193">
        <v>1</v>
      </c>
      <c r="J14" s="195">
        <v>15.9</v>
      </c>
      <c r="K14" s="196">
        <v>1</v>
      </c>
      <c r="L14" s="195">
        <f t="shared" si="4"/>
        <v>15.9</v>
      </c>
      <c r="M14" s="238">
        <f t="shared" si="5"/>
        <v>15.9</v>
      </c>
      <c r="N14" s="197" t="s">
        <v>174</v>
      </c>
      <c r="O14" s="120"/>
      <c r="P14" s="130" t="s">
        <v>232</v>
      </c>
    </row>
    <row r="15" spans="1:16" x14ac:dyDescent="0.3">
      <c r="A15" t="s">
        <v>130</v>
      </c>
      <c r="B15" t="s">
        <v>129</v>
      </c>
      <c r="C15">
        <v>1</v>
      </c>
      <c r="E15" s="162">
        <v>14</v>
      </c>
      <c r="F15" t="s">
        <v>97</v>
      </c>
      <c r="G15" s="11"/>
      <c r="I15">
        <v>1</v>
      </c>
      <c r="J15" s="1">
        <v>52</v>
      </c>
      <c r="K15" s="8">
        <v>1</v>
      </c>
      <c r="L15" s="1">
        <f t="shared" si="4"/>
        <v>52</v>
      </c>
      <c r="M15" s="237">
        <f t="shared" si="5"/>
        <v>52</v>
      </c>
      <c r="N15" s="13"/>
      <c r="O15" s="123" t="s">
        <v>99</v>
      </c>
      <c r="P15" s="246" t="s">
        <v>98</v>
      </c>
    </row>
    <row r="16" spans="1:16" x14ac:dyDescent="0.3">
      <c r="A16" t="s">
        <v>8</v>
      </c>
      <c r="B16" t="s">
        <v>11</v>
      </c>
      <c r="C16">
        <v>1</v>
      </c>
      <c r="E16" s="162"/>
      <c r="F16" s="166" t="s">
        <v>95</v>
      </c>
      <c r="G16" s="166"/>
      <c r="H16" s="167"/>
      <c r="I16" s="166">
        <v>1</v>
      </c>
      <c r="J16" s="166"/>
      <c r="K16" s="168">
        <v>1</v>
      </c>
      <c r="L16" s="169"/>
      <c r="M16" s="239">
        <v>0</v>
      </c>
      <c r="N16" s="167"/>
      <c r="O16"/>
      <c r="P16" s="247"/>
    </row>
    <row r="17" spans="1:16" x14ac:dyDescent="0.3">
      <c r="A17" t="s">
        <v>159</v>
      </c>
      <c r="C17">
        <v>1</v>
      </c>
      <c r="E17" s="162"/>
      <c r="F17" s="166" t="s">
        <v>176</v>
      </c>
      <c r="G17" s="166"/>
      <c r="H17" s="167"/>
      <c r="I17" s="166">
        <v>4</v>
      </c>
      <c r="J17" s="166"/>
      <c r="K17" s="168">
        <v>4</v>
      </c>
      <c r="L17" s="169"/>
      <c r="M17" s="239">
        <v>0</v>
      </c>
      <c r="N17" s="167"/>
      <c r="O17"/>
      <c r="P17" s="247"/>
    </row>
    <row r="18" spans="1:16" x14ac:dyDescent="0.3">
      <c r="A18" t="s">
        <v>160</v>
      </c>
      <c r="B18" s="17" t="s">
        <v>180</v>
      </c>
      <c r="C18">
        <v>1</v>
      </c>
      <c r="E18" s="162"/>
      <c r="F18" s="166" t="s">
        <v>177</v>
      </c>
      <c r="G18" s="166"/>
      <c r="H18" s="167"/>
      <c r="I18" s="166">
        <v>1</v>
      </c>
      <c r="J18" s="166"/>
      <c r="K18" s="168">
        <v>1</v>
      </c>
      <c r="L18" s="169"/>
      <c r="M18" s="239">
        <v>0</v>
      </c>
      <c r="N18" s="167"/>
      <c r="O18"/>
      <c r="P18" s="247"/>
    </row>
    <row r="19" spans="1:16" x14ac:dyDescent="0.3">
      <c r="A19" s="245" t="s">
        <v>161</v>
      </c>
      <c r="B19" s="245"/>
      <c r="C19" s="245"/>
      <c r="E19" s="162"/>
      <c r="F19" s="166" t="s">
        <v>56</v>
      </c>
      <c r="G19" s="166"/>
      <c r="H19" s="167"/>
      <c r="I19" s="166">
        <v>3</v>
      </c>
      <c r="J19" s="166"/>
      <c r="K19" s="168">
        <v>3</v>
      </c>
      <c r="L19" s="169"/>
      <c r="M19" s="239">
        <v>0</v>
      </c>
      <c r="N19" s="167"/>
      <c r="O19"/>
      <c r="P19" s="247"/>
    </row>
    <row r="20" spans="1:16" x14ac:dyDescent="0.3">
      <c r="A20" s="160" t="s">
        <v>0</v>
      </c>
      <c r="B20" s="160" t="s">
        <v>124</v>
      </c>
      <c r="C20" s="160" t="s">
        <v>125</v>
      </c>
      <c r="E20" s="162"/>
      <c r="F20" s="166" t="s">
        <v>159</v>
      </c>
      <c r="G20" s="166"/>
      <c r="H20" s="167"/>
      <c r="I20" s="166">
        <v>3</v>
      </c>
      <c r="J20" s="166"/>
      <c r="K20" s="168">
        <v>3</v>
      </c>
      <c r="L20" s="169"/>
      <c r="M20" s="239">
        <v>0</v>
      </c>
      <c r="N20" s="167"/>
      <c r="O20"/>
      <c r="P20" s="247"/>
    </row>
    <row r="21" spans="1:16" x14ac:dyDescent="0.3">
      <c r="A21" t="s">
        <v>131</v>
      </c>
      <c r="B21" t="s">
        <v>143</v>
      </c>
      <c r="C21">
        <v>1</v>
      </c>
      <c r="D21">
        <f>C21*2</f>
        <v>2</v>
      </c>
      <c r="E21" s="162">
        <v>15</v>
      </c>
      <c r="F21" t="s">
        <v>178</v>
      </c>
      <c r="G21" s="61" t="s">
        <v>182</v>
      </c>
      <c r="H21" s="11" t="s">
        <v>183</v>
      </c>
      <c r="I21">
        <v>1</v>
      </c>
      <c r="J21" s="163">
        <v>9.99</v>
      </c>
      <c r="K21" s="8">
        <v>1</v>
      </c>
      <c r="L21" s="1">
        <f t="shared" ref="L21:L35" si="6">J21/K21</f>
        <v>9.99</v>
      </c>
      <c r="M21" s="237">
        <f t="shared" ref="M21:M35" si="7">L21*I21</f>
        <v>9.99</v>
      </c>
      <c r="N21" s="61" t="s">
        <v>185</v>
      </c>
      <c r="O21"/>
      <c r="P21" s="206" t="s">
        <v>188</v>
      </c>
    </row>
    <row r="22" spans="1:16" x14ac:dyDescent="0.3">
      <c r="A22" t="s">
        <v>132</v>
      </c>
      <c r="B22" t="s">
        <v>143</v>
      </c>
      <c r="C22">
        <v>1</v>
      </c>
      <c r="D22">
        <f t="shared" ref="D22:D31" si="8">C22*2</f>
        <v>2</v>
      </c>
      <c r="E22" s="162">
        <v>16</v>
      </c>
      <c r="F22" t="s">
        <v>179</v>
      </c>
      <c r="H22" s="11" t="s">
        <v>186</v>
      </c>
      <c r="I22">
        <v>1</v>
      </c>
      <c r="J22" s="163">
        <v>3.99</v>
      </c>
      <c r="K22" s="8">
        <v>1</v>
      </c>
      <c r="L22" s="1">
        <f t="shared" si="6"/>
        <v>3.99</v>
      </c>
      <c r="M22" s="237">
        <f t="shared" si="7"/>
        <v>3.99</v>
      </c>
      <c r="N22" s="11" t="s">
        <v>187</v>
      </c>
      <c r="O22"/>
      <c r="P22" s="205" t="s">
        <v>184</v>
      </c>
    </row>
    <row r="23" spans="1:16" x14ac:dyDescent="0.3">
      <c r="A23" t="s">
        <v>133</v>
      </c>
      <c r="C23">
        <v>1</v>
      </c>
      <c r="D23">
        <f t="shared" si="8"/>
        <v>2</v>
      </c>
      <c r="E23" s="162">
        <v>17</v>
      </c>
      <c r="F23" t="s">
        <v>213</v>
      </c>
      <c r="I23">
        <v>1</v>
      </c>
      <c r="J23" s="215">
        <v>8</v>
      </c>
      <c r="K23" s="8">
        <v>1</v>
      </c>
      <c r="L23" s="1">
        <v>8</v>
      </c>
      <c r="M23" s="237">
        <f t="shared" si="7"/>
        <v>8</v>
      </c>
      <c r="N23" s="11" t="s">
        <v>172</v>
      </c>
      <c r="O23"/>
      <c r="P23" s="206" t="s">
        <v>212</v>
      </c>
    </row>
    <row r="24" spans="1:16" x14ac:dyDescent="0.3">
      <c r="A24" t="s">
        <v>134</v>
      </c>
      <c r="C24">
        <v>4</v>
      </c>
      <c r="D24">
        <f t="shared" si="8"/>
        <v>8</v>
      </c>
      <c r="E24" s="162">
        <v>18</v>
      </c>
      <c r="F24" t="s">
        <v>134</v>
      </c>
      <c r="I24">
        <v>20</v>
      </c>
      <c r="J24" s="163">
        <v>9.99</v>
      </c>
      <c r="K24" s="8">
        <v>5</v>
      </c>
      <c r="L24" s="1">
        <f t="shared" si="6"/>
        <v>1.998</v>
      </c>
      <c r="M24" s="237">
        <f t="shared" si="7"/>
        <v>39.96</v>
      </c>
      <c r="N24" s="164"/>
      <c r="O24"/>
      <c r="P24" s="206" t="s">
        <v>189</v>
      </c>
    </row>
    <row r="25" spans="1:16" ht="14.4" customHeight="1" x14ac:dyDescent="0.3">
      <c r="A25" t="s">
        <v>135</v>
      </c>
      <c r="C25">
        <v>4</v>
      </c>
      <c r="D25">
        <f t="shared" si="8"/>
        <v>8</v>
      </c>
      <c r="E25" s="162">
        <v>19</v>
      </c>
      <c r="F25" t="s">
        <v>155</v>
      </c>
      <c r="I25">
        <v>1</v>
      </c>
      <c r="K25" s="8">
        <v>1</v>
      </c>
      <c r="L25" s="1"/>
      <c r="M25" s="239">
        <v>0</v>
      </c>
      <c r="N25" s="11" t="s">
        <v>203</v>
      </c>
    </row>
    <row r="26" spans="1:16" ht="14.4" customHeight="1" x14ac:dyDescent="0.3">
      <c r="A26" t="s">
        <v>136</v>
      </c>
      <c r="C26">
        <v>4</v>
      </c>
      <c r="D26">
        <f t="shared" si="8"/>
        <v>8</v>
      </c>
      <c r="E26" s="162">
        <v>20</v>
      </c>
      <c r="F26" t="s">
        <v>156</v>
      </c>
      <c r="I26">
        <v>1</v>
      </c>
      <c r="K26" s="8">
        <v>1</v>
      </c>
      <c r="L26" s="1"/>
      <c r="M26" s="239">
        <v>0</v>
      </c>
      <c r="N26" s="11" t="s">
        <v>203</v>
      </c>
      <c r="O26" s="138"/>
    </row>
    <row r="27" spans="1:16" x14ac:dyDescent="0.3">
      <c r="A27" t="s">
        <v>137</v>
      </c>
      <c r="B27" t="s">
        <v>144</v>
      </c>
      <c r="C27">
        <v>8</v>
      </c>
      <c r="D27">
        <f t="shared" si="8"/>
        <v>16</v>
      </c>
      <c r="E27" s="162">
        <v>21</v>
      </c>
      <c r="F27" t="s">
        <v>154</v>
      </c>
      <c r="I27">
        <v>1</v>
      </c>
      <c r="K27" s="8">
        <v>1</v>
      </c>
      <c r="L27" s="1"/>
      <c r="M27" s="239">
        <v>0</v>
      </c>
      <c r="N27" s="11" t="s">
        <v>203</v>
      </c>
    </row>
    <row r="28" spans="1:16" x14ac:dyDescent="0.3">
      <c r="A28" t="s">
        <v>33</v>
      </c>
      <c r="B28">
        <v>14061</v>
      </c>
      <c r="C28">
        <v>2</v>
      </c>
      <c r="D28">
        <f t="shared" si="8"/>
        <v>4</v>
      </c>
      <c r="E28" s="162">
        <v>22</v>
      </c>
      <c r="F28" t="s">
        <v>217</v>
      </c>
      <c r="I28">
        <v>1</v>
      </c>
      <c r="J28" s="163"/>
      <c r="K28" s="8">
        <v>1</v>
      </c>
      <c r="L28" s="1"/>
      <c r="M28" s="239">
        <v>0</v>
      </c>
      <c r="N28" s="11" t="s">
        <v>190</v>
      </c>
    </row>
    <row r="29" spans="1:16" x14ac:dyDescent="0.3">
      <c r="A29" t="s">
        <v>138</v>
      </c>
      <c r="B29" t="s">
        <v>71</v>
      </c>
      <c r="C29">
        <v>6</v>
      </c>
      <c r="D29">
        <f t="shared" si="8"/>
        <v>12</v>
      </c>
      <c r="E29" s="162">
        <v>23</v>
      </c>
      <c r="F29" t="s">
        <v>135</v>
      </c>
      <c r="I29">
        <v>12</v>
      </c>
      <c r="J29" s="163">
        <v>0.68</v>
      </c>
      <c r="K29" s="8">
        <v>4</v>
      </c>
      <c r="L29" s="1">
        <f t="shared" si="6"/>
        <v>0.17</v>
      </c>
      <c r="M29" s="237">
        <f t="shared" si="7"/>
        <v>2.04</v>
      </c>
      <c r="N29" s="11"/>
      <c r="P29" s="207" t="s">
        <v>204</v>
      </c>
    </row>
    <row r="30" spans="1:16" x14ac:dyDescent="0.3">
      <c r="A30" t="s">
        <v>139</v>
      </c>
      <c r="C30">
        <v>4</v>
      </c>
      <c r="D30">
        <f t="shared" si="8"/>
        <v>8</v>
      </c>
      <c r="E30" s="162">
        <v>24</v>
      </c>
      <c r="F30" s="17" t="s">
        <v>136</v>
      </c>
      <c r="H30" s="61" t="s">
        <v>206</v>
      </c>
      <c r="I30" s="17">
        <v>25</v>
      </c>
      <c r="J30" s="163">
        <v>10.3</v>
      </c>
      <c r="K30" s="8">
        <v>25</v>
      </c>
      <c r="L30" s="1">
        <f t="shared" si="6"/>
        <v>0.41200000000000003</v>
      </c>
      <c r="M30" s="237">
        <f t="shared" si="7"/>
        <v>10.3</v>
      </c>
      <c r="N30" s="11"/>
      <c r="P30" s="206" t="s">
        <v>205</v>
      </c>
    </row>
    <row r="31" spans="1:16" x14ac:dyDescent="0.3">
      <c r="A31" t="s">
        <v>140</v>
      </c>
      <c r="C31">
        <v>1</v>
      </c>
      <c r="D31">
        <f t="shared" si="8"/>
        <v>2</v>
      </c>
      <c r="E31" s="162">
        <v>25</v>
      </c>
      <c r="F31" s="17" t="s">
        <v>137</v>
      </c>
      <c r="I31" s="17">
        <v>24</v>
      </c>
      <c r="K31" s="8">
        <v>24</v>
      </c>
      <c r="L31" s="1"/>
      <c r="M31" s="239">
        <v>0</v>
      </c>
      <c r="N31" s="11" t="s">
        <v>190</v>
      </c>
    </row>
    <row r="32" spans="1:16" x14ac:dyDescent="0.3">
      <c r="A32" s="245" t="s">
        <v>163</v>
      </c>
      <c r="B32" s="245"/>
      <c r="C32" s="245"/>
      <c r="E32" s="162">
        <v>26</v>
      </c>
      <c r="F32" s="17" t="s">
        <v>126</v>
      </c>
      <c r="H32" s="11" t="s">
        <v>199</v>
      </c>
      <c r="I32" s="17">
        <v>1</v>
      </c>
      <c r="J32" s="163">
        <v>6.98</v>
      </c>
      <c r="K32" s="8">
        <v>1</v>
      </c>
      <c r="L32" s="1">
        <f t="shared" si="6"/>
        <v>6.98</v>
      </c>
      <c r="M32" s="237">
        <f t="shared" si="7"/>
        <v>6.98</v>
      </c>
      <c r="N32" s="11"/>
      <c r="P32" s="207" t="s">
        <v>207</v>
      </c>
    </row>
    <row r="33" spans="1:16" x14ac:dyDescent="0.3">
      <c r="A33" s="160" t="s">
        <v>0</v>
      </c>
      <c r="B33" s="160" t="s">
        <v>124</v>
      </c>
      <c r="C33" s="160" t="s">
        <v>125</v>
      </c>
      <c r="E33" s="162">
        <v>27</v>
      </c>
      <c r="F33" s="17" t="s">
        <v>152</v>
      </c>
      <c r="I33" s="17">
        <v>1</v>
      </c>
      <c r="K33" s="8">
        <v>1</v>
      </c>
      <c r="L33" s="1"/>
      <c r="M33" s="239">
        <v>0</v>
      </c>
      <c r="N33" s="11" t="s">
        <v>190</v>
      </c>
    </row>
    <row r="34" spans="1:16" x14ac:dyDescent="0.3">
      <c r="A34" t="s">
        <v>141</v>
      </c>
      <c r="B34" t="s">
        <v>143</v>
      </c>
      <c r="C34">
        <v>1</v>
      </c>
      <c r="E34" s="162">
        <v>28</v>
      </c>
      <c r="F34" s="17" t="s">
        <v>153</v>
      </c>
      <c r="I34" s="17">
        <v>1</v>
      </c>
      <c r="K34" s="8">
        <v>1</v>
      </c>
      <c r="L34" s="1"/>
      <c r="M34" s="239">
        <v>0</v>
      </c>
      <c r="N34" s="11" t="s">
        <v>190</v>
      </c>
    </row>
    <row r="35" spans="1:16" x14ac:dyDescent="0.3">
      <c r="A35" t="s">
        <v>142</v>
      </c>
      <c r="B35" t="s">
        <v>143</v>
      </c>
      <c r="C35">
        <v>1</v>
      </c>
      <c r="E35" s="162">
        <v>29</v>
      </c>
      <c r="F35" s="17" t="s">
        <v>175</v>
      </c>
      <c r="H35" s="11" t="s">
        <v>228</v>
      </c>
      <c r="I35" s="17">
        <v>1</v>
      </c>
      <c r="J35" s="163">
        <v>50.89</v>
      </c>
      <c r="K35" s="8">
        <v>1</v>
      </c>
      <c r="L35" s="1">
        <f t="shared" si="6"/>
        <v>50.89</v>
      </c>
      <c r="M35" s="237">
        <f t="shared" si="7"/>
        <v>50.89</v>
      </c>
      <c r="N35" s="11"/>
      <c r="P35" s="248" t="s">
        <v>229</v>
      </c>
    </row>
    <row r="36" spans="1:16" x14ac:dyDescent="0.3">
      <c r="A36" t="s">
        <v>133</v>
      </c>
      <c r="C36">
        <v>2</v>
      </c>
      <c r="E36" s="162"/>
      <c r="F36" s="166" t="s">
        <v>142</v>
      </c>
      <c r="G36" s="166"/>
      <c r="H36" s="167"/>
      <c r="I36" s="166">
        <v>1</v>
      </c>
      <c r="J36" s="166"/>
      <c r="K36" s="168">
        <v>1</v>
      </c>
      <c r="L36" s="169"/>
      <c r="M36" s="239">
        <v>0</v>
      </c>
      <c r="N36" s="167" t="s">
        <v>196</v>
      </c>
      <c r="P36" s="248"/>
    </row>
    <row r="37" spans="1:16" x14ac:dyDescent="0.3">
      <c r="A37" t="s">
        <v>134</v>
      </c>
      <c r="C37">
        <v>4</v>
      </c>
      <c r="E37" s="162"/>
      <c r="F37" s="166" t="s">
        <v>141</v>
      </c>
      <c r="G37" s="166"/>
      <c r="H37" s="167"/>
      <c r="I37" s="166">
        <v>1</v>
      </c>
      <c r="J37" s="166"/>
      <c r="K37" s="168">
        <v>1</v>
      </c>
      <c r="L37" s="169"/>
      <c r="M37" s="239">
        <v>0</v>
      </c>
      <c r="N37" s="167" t="s">
        <v>196</v>
      </c>
      <c r="P37" s="248"/>
    </row>
    <row r="38" spans="1:16" ht="14.4" customHeight="1" x14ac:dyDescent="0.3">
      <c r="A38" t="s">
        <v>136</v>
      </c>
      <c r="C38">
        <v>4</v>
      </c>
      <c r="E38" s="162"/>
      <c r="F38" s="166" t="s">
        <v>132</v>
      </c>
      <c r="G38" s="166"/>
      <c r="H38" s="167"/>
      <c r="I38" s="166">
        <v>2</v>
      </c>
      <c r="J38" s="166"/>
      <c r="K38" s="168">
        <v>2</v>
      </c>
      <c r="L38" s="169"/>
      <c r="M38" s="239">
        <v>0</v>
      </c>
      <c r="N38" s="167" t="s">
        <v>196</v>
      </c>
      <c r="P38" s="248"/>
    </row>
    <row r="39" spans="1:16" ht="14.4" customHeight="1" x14ac:dyDescent="0.3">
      <c r="A39" t="s">
        <v>135</v>
      </c>
      <c r="C39">
        <v>4</v>
      </c>
      <c r="E39" s="162"/>
      <c r="F39" s="166" t="s">
        <v>131</v>
      </c>
      <c r="G39" s="166"/>
      <c r="H39" s="167"/>
      <c r="I39" s="166">
        <v>2</v>
      </c>
      <c r="J39" s="166"/>
      <c r="K39" s="168">
        <v>2</v>
      </c>
      <c r="L39" s="169"/>
      <c r="M39" s="239">
        <v>0</v>
      </c>
      <c r="N39" s="167" t="s">
        <v>196</v>
      </c>
      <c r="P39" s="248"/>
    </row>
    <row r="40" spans="1:16" ht="14.4" customHeight="1" x14ac:dyDescent="0.3">
      <c r="A40" t="s">
        <v>137</v>
      </c>
      <c r="B40" t="s">
        <v>144</v>
      </c>
      <c r="C40">
        <v>8</v>
      </c>
      <c r="E40" s="162">
        <v>30</v>
      </c>
      <c r="F40" s="193" t="s">
        <v>148</v>
      </c>
      <c r="G40" s="193"/>
      <c r="H40" s="194"/>
      <c r="I40" s="193">
        <v>1</v>
      </c>
      <c r="J40" s="193"/>
      <c r="K40" s="196">
        <v>1</v>
      </c>
      <c r="L40" s="195"/>
      <c r="M40" s="239">
        <v>0</v>
      </c>
      <c r="N40" s="194" t="s">
        <v>190</v>
      </c>
      <c r="P40" s="241"/>
    </row>
    <row r="41" spans="1:16" ht="14.4" customHeight="1" x14ac:dyDescent="0.3">
      <c r="A41" t="s">
        <v>12</v>
      </c>
      <c r="B41" t="s">
        <v>29</v>
      </c>
      <c r="C41">
        <v>2</v>
      </c>
      <c r="E41" s="162">
        <v>31</v>
      </c>
      <c r="F41" s="193" t="s">
        <v>150</v>
      </c>
      <c r="G41" s="193"/>
      <c r="H41" s="194"/>
      <c r="I41" s="193">
        <v>1</v>
      </c>
      <c r="J41" s="193"/>
      <c r="K41" s="196">
        <v>1</v>
      </c>
      <c r="L41" s="195"/>
      <c r="M41" s="239">
        <v>0</v>
      </c>
      <c r="N41" s="194" t="s">
        <v>190</v>
      </c>
      <c r="P41" s="241"/>
    </row>
    <row r="42" spans="1:16" x14ac:dyDescent="0.3">
      <c r="A42" t="s">
        <v>138</v>
      </c>
      <c r="B42" t="s">
        <v>71</v>
      </c>
      <c r="C42">
        <v>17</v>
      </c>
      <c r="E42" s="162">
        <v>32</v>
      </c>
      <c r="F42" s="193" t="s">
        <v>208</v>
      </c>
      <c r="G42" t="s">
        <v>209</v>
      </c>
      <c r="H42" s="194"/>
      <c r="I42" s="193">
        <v>100</v>
      </c>
      <c r="J42" s="214">
        <v>2.68</v>
      </c>
      <c r="K42" s="193">
        <v>100</v>
      </c>
      <c r="L42" s="1">
        <f t="shared" ref="L42" si="9">J42/K42</f>
        <v>2.6800000000000001E-2</v>
      </c>
      <c r="M42" s="237">
        <f t="shared" ref="M42" si="10">L42*I42</f>
        <v>2.68</v>
      </c>
      <c r="N42" s="194" t="s">
        <v>211</v>
      </c>
      <c r="P42" s="216" t="s">
        <v>210</v>
      </c>
    </row>
    <row r="43" spans="1:16" x14ac:dyDescent="0.3">
      <c r="A43" t="s">
        <v>139</v>
      </c>
      <c r="C43">
        <v>5</v>
      </c>
      <c r="E43" s="162">
        <v>33</v>
      </c>
      <c r="F43" s="193" t="s">
        <v>215</v>
      </c>
      <c r="G43" t="s">
        <v>71</v>
      </c>
      <c r="I43" s="193">
        <v>100</v>
      </c>
      <c r="J43" s="214">
        <v>4.58</v>
      </c>
      <c r="K43" s="196">
        <v>100</v>
      </c>
      <c r="L43" s="1">
        <f t="shared" ref="L43" si="11">J43/K43</f>
        <v>4.58E-2</v>
      </c>
      <c r="M43" s="237">
        <f t="shared" ref="M43" si="12">L43*I43</f>
        <v>4.58</v>
      </c>
      <c r="N43" s="193"/>
      <c r="P43" s="207" t="s">
        <v>216</v>
      </c>
    </row>
    <row r="44" spans="1:16" x14ac:dyDescent="0.3">
      <c r="A44" t="s">
        <v>145</v>
      </c>
      <c r="B44" s="17" t="s">
        <v>29</v>
      </c>
      <c r="C44">
        <v>1</v>
      </c>
      <c r="E44" s="162">
        <v>34</v>
      </c>
      <c r="F44" s="17" t="s">
        <v>191</v>
      </c>
      <c r="I44" s="17">
        <v>1</v>
      </c>
      <c r="J44" s="163">
        <v>6.79</v>
      </c>
      <c r="K44" s="8">
        <v>1</v>
      </c>
      <c r="L44" s="1">
        <f>J44/K44</f>
        <v>6.79</v>
      </c>
      <c r="M44" s="237">
        <f>L44*I44</f>
        <v>6.79</v>
      </c>
      <c r="N44" s="11" t="s">
        <v>172</v>
      </c>
      <c r="P44" s="206" t="s">
        <v>192</v>
      </c>
    </row>
    <row r="45" spans="1:16" x14ac:dyDescent="0.3">
      <c r="A45" t="s">
        <v>146</v>
      </c>
      <c r="B45" t="s">
        <v>144</v>
      </c>
      <c r="C45">
        <v>1</v>
      </c>
      <c r="E45" s="162">
        <v>35</v>
      </c>
      <c r="F45" s="17" t="s">
        <v>193</v>
      </c>
      <c r="H45" s="11" t="s">
        <v>214</v>
      </c>
      <c r="I45">
        <v>2</v>
      </c>
      <c r="M45" s="239">
        <v>0</v>
      </c>
      <c r="N45" s="11" t="s">
        <v>197</v>
      </c>
    </row>
    <row r="46" spans="1:16" x14ac:dyDescent="0.3">
      <c r="A46" t="s">
        <v>147</v>
      </c>
      <c r="C46">
        <v>1</v>
      </c>
      <c r="E46" s="162">
        <v>36</v>
      </c>
      <c r="F46" s="17" t="s">
        <v>194</v>
      </c>
      <c r="I46" t="s">
        <v>195</v>
      </c>
      <c r="M46" s="239">
        <v>0</v>
      </c>
    </row>
    <row r="47" spans="1:16" x14ac:dyDescent="0.3">
      <c r="A47" t="s">
        <v>140</v>
      </c>
      <c r="C47">
        <v>1</v>
      </c>
      <c r="E47" s="162">
        <v>37</v>
      </c>
      <c r="F47" s="17" t="s">
        <v>230</v>
      </c>
      <c r="I47">
        <v>1</v>
      </c>
      <c r="K47">
        <v>1</v>
      </c>
      <c r="M47" s="239">
        <v>0</v>
      </c>
      <c r="N47" s="11" t="s">
        <v>203</v>
      </c>
    </row>
    <row r="48" spans="1:16" x14ac:dyDescent="0.3">
      <c r="E48" s="162">
        <v>38</v>
      </c>
      <c r="F48" s="17" t="s">
        <v>231</v>
      </c>
      <c r="I48">
        <v>4</v>
      </c>
      <c r="K48">
        <v>4</v>
      </c>
      <c r="M48" s="239">
        <v>0</v>
      </c>
      <c r="N48" s="11" t="s">
        <v>190</v>
      </c>
    </row>
    <row r="49" spans="1:16" x14ac:dyDescent="0.3">
      <c r="E49" s="162">
        <v>39</v>
      </c>
      <c r="F49" s="17" t="s">
        <v>235</v>
      </c>
      <c r="H49" s="11" t="s">
        <v>236</v>
      </c>
      <c r="I49">
        <v>1</v>
      </c>
      <c r="J49" s="163">
        <v>12.99</v>
      </c>
      <c r="K49">
        <v>1</v>
      </c>
      <c r="M49" s="239">
        <v>0</v>
      </c>
      <c r="N49" s="11" t="s">
        <v>172</v>
      </c>
      <c r="P49" s="255" t="s">
        <v>234</v>
      </c>
    </row>
    <row r="50" spans="1:16" x14ac:dyDescent="0.3">
      <c r="E50" s="162">
        <v>40</v>
      </c>
      <c r="F50" s="17" t="s">
        <v>238</v>
      </c>
      <c r="I50">
        <v>1</v>
      </c>
      <c r="J50" s="163">
        <v>12.69</v>
      </c>
      <c r="K50">
        <v>1</v>
      </c>
      <c r="M50" s="239">
        <v>0</v>
      </c>
      <c r="N50" s="11" t="s">
        <v>172</v>
      </c>
      <c r="P50" s="255" t="s">
        <v>237</v>
      </c>
    </row>
    <row r="51" spans="1:16" x14ac:dyDescent="0.3">
      <c r="E51" s="162">
        <v>41</v>
      </c>
      <c r="F51" s="17" t="s">
        <v>198</v>
      </c>
      <c r="I51">
        <v>1</v>
      </c>
      <c r="M51" s="239">
        <v>0</v>
      </c>
      <c r="N51" s="11" t="s">
        <v>172</v>
      </c>
    </row>
    <row r="52" spans="1:16" ht="19.8" customHeight="1" x14ac:dyDescent="0.3">
      <c r="A52" t="s">
        <v>148</v>
      </c>
      <c r="B52" t="s">
        <v>144</v>
      </c>
      <c r="C52">
        <v>1</v>
      </c>
      <c r="E52" s="162">
        <v>42</v>
      </c>
      <c r="F52" s="172" t="s">
        <v>227</v>
      </c>
      <c r="G52" s="2" t="s">
        <v>226</v>
      </c>
      <c r="H52" s="12"/>
      <c r="I52" s="2">
        <v>1</v>
      </c>
      <c r="J52" s="2"/>
      <c r="K52" s="2"/>
      <c r="L52" s="2"/>
      <c r="M52" s="240">
        <v>0</v>
      </c>
      <c r="N52" s="12" t="s">
        <v>172</v>
      </c>
      <c r="O52" s="173"/>
      <c r="P52" s="233" t="s">
        <v>221</v>
      </c>
    </row>
    <row r="53" spans="1:16" ht="19.8" customHeight="1" x14ac:dyDescent="0.3">
      <c r="A53" t="s">
        <v>149</v>
      </c>
      <c r="C53">
        <v>1</v>
      </c>
      <c r="F53" s="15"/>
      <c r="L53" s="170" t="s">
        <v>6</v>
      </c>
      <c r="M53" s="171">
        <f>SUM(M2:M52)</f>
        <v>323.79000000000002</v>
      </c>
    </row>
    <row r="54" spans="1:16" ht="15.6" x14ac:dyDescent="0.3">
      <c r="A54" t="s">
        <v>150</v>
      </c>
      <c r="B54" t="s">
        <v>144</v>
      </c>
      <c r="C54">
        <v>1</v>
      </c>
      <c r="G54" s="11"/>
      <c r="H54" s="61"/>
      <c r="I54" s="1"/>
      <c r="J54" s="16"/>
      <c r="L54" s="249" t="s">
        <v>220</v>
      </c>
      <c r="M54" s="250"/>
    </row>
    <row r="55" spans="1:16" ht="19.8" customHeight="1" x14ac:dyDescent="0.3">
      <c r="A55" t="s">
        <v>217</v>
      </c>
      <c r="B55" t="s">
        <v>144</v>
      </c>
      <c r="C55">
        <v>1</v>
      </c>
      <c r="G55" s="11"/>
      <c r="I55" s="16"/>
      <c r="L55" s="217">
        <v>8020</v>
      </c>
      <c r="M55" s="218">
        <f>SUM(M2,M3,M4,M5,M6,M8,M9)</f>
        <v>66.660000000000011</v>
      </c>
    </row>
    <row r="56" spans="1:16" x14ac:dyDescent="0.3">
      <c r="A56" t="s">
        <v>151</v>
      </c>
      <c r="B56">
        <v>6710</v>
      </c>
      <c r="C56">
        <v>2</v>
      </c>
      <c r="G56" s="11"/>
      <c r="L56" s="219" t="s">
        <v>77</v>
      </c>
      <c r="M56" s="220">
        <f>SUM(M10,M13,M14,M21,M23,M24,M30,M44)</f>
        <v>114.81</v>
      </c>
    </row>
    <row r="57" spans="1:16" x14ac:dyDescent="0.3">
      <c r="A57" t="s">
        <v>152</v>
      </c>
      <c r="B57" t="s">
        <v>144</v>
      </c>
      <c r="C57">
        <v>1</v>
      </c>
      <c r="L57" s="221" t="s">
        <v>78</v>
      </c>
      <c r="M57" s="222">
        <f>SUM(M7,M11,M12,M42)</f>
        <v>21.84</v>
      </c>
    </row>
    <row r="58" spans="1:16" x14ac:dyDescent="0.3">
      <c r="A58" t="s">
        <v>153</v>
      </c>
      <c r="B58" t="s">
        <v>144</v>
      </c>
      <c r="C58">
        <v>1</v>
      </c>
      <c r="L58" s="223" t="s">
        <v>218</v>
      </c>
      <c r="M58" s="224">
        <f>SUM(M28,M29,M32,M43)</f>
        <v>13.6</v>
      </c>
    </row>
    <row r="59" spans="1:16" x14ac:dyDescent="0.3">
      <c r="A59" t="s">
        <v>154</v>
      </c>
      <c r="B59" t="s">
        <v>144</v>
      </c>
      <c r="C59">
        <v>1</v>
      </c>
      <c r="L59" s="225" t="s">
        <v>219</v>
      </c>
      <c r="M59" s="226">
        <f>SUM(M35)</f>
        <v>50.89</v>
      </c>
    </row>
    <row r="60" spans="1:16" x14ac:dyDescent="0.3">
      <c r="A60" t="s">
        <v>155</v>
      </c>
      <c r="B60" t="s">
        <v>144</v>
      </c>
      <c r="C60">
        <v>1</v>
      </c>
      <c r="L60" s="227" t="s">
        <v>92</v>
      </c>
      <c r="M60" s="228">
        <f>SUM(M15,M22)</f>
        <v>55.99</v>
      </c>
    </row>
    <row r="61" spans="1:16" x14ac:dyDescent="0.3">
      <c r="A61" t="s">
        <v>156</v>
      </c>
      <c r="B61" t="s">
        <v>144</v>
      </c>
      <c r="C61">
        <v>1</v>
      </c>
    </row>
    <row r="62" spans="1:16" x14ac:dyDescent="0.3">
      <c r="A62" t="s">
        <v>157</v>
      </c>
      <c r="C62">
        <v>1</v>
      </c>
    </row>
    <row r="63" spans="1:16" x14ac:dyDescent="0.3">
      <c r="A63" t="s">
        <v>158</v>
      </c>
      <c r="C63">
        <v>1</v>
      </c>
    </row>
    <row r="64" spans="1:16" x14ac:dyDescent="0.3">
      <c r="A64" t="s">
        <v>159</v>
      </c>
      <c r="C64">
        <v>1</v>
      </c>
    </row>
  </sheetData>
  <mergeCells count="9">
    <mergeCell ref="A32:C32"/>
    <mergeCell ref="P35:P39"/>
    <mergeCell ref="L54:M54"/>
    <mergeCell ref="P2:P3"/>
    <mergeCell ref="P4:P5"/>
    <mergeCell ref="A1:C1"/>
    <mergeCell ref="A12:C12"/>
    <mergeCell ref="A19:C19"/>
    <mergeCell ref="P15:P20"/>
  </mergeCells>
  <hyperlinks>
    <hyperlink ref="P4" r:id="rId1" xr:uid="{15CE20B6-5975-4DBA-A711-EB8EF123D6E7}"/>
    <hyperlink ref="P2" r:id="rId2" xr:uid="{B242B41E-501C-4D67-AA65-050A8B130CB5}"/>
    <hyperlink ref="P9" r:id="rId3" xr:uid="{A0A0420A-9A65-4FD9-B3FD-AD12E3E389F1}"/>
    <hyperlink ref="P12" r:id="rId4" location="1078N12" xr:uid="{0E05B921-99B4-44CD-9CA2-61AA9A08256B}"/>
    <hyperlink ref="P6" r:id="rId5" xr:uid="{9A41487B-A011-4F5D-9419-D80A48D0701E}"/>
    <hyperlink ref="P7" r:id="rId6" location="92949A537" xr:uid="{CEC21E50-AD85-4E8D-A31D-B7AFD95C8067}"/>
    <hyperlink ref="P8" r:id="rId7" xr:uid="{7D48C839-F2AB-451C-83EE-FC122EE48898}"/>
    <hyperlink ref="P15" r:id="rId8" xr:uid="{CB3D2502-16F9-43FF-82AE-31A43D68CEB1}"/>
    <hyperlink ref="P13" r:id="rId9" xr:uid="{9C612365-37D5-48A0-A572-37FD2B0D22BB}"/>
    <hyperlink ref="P21" r:id="rId10" xr:uid="{D6660F5E-D3E1-44D9-80BC-C62A90CA9DB5}"/>
    <hyperlink ref="P22" r:id="rId11" xr:uid="{67F000E7-15BE-4A9D-8F7D-9056ACB3610F}"/>
    <hyperlink ref="P24" r:id="rId12" xr:uid="{C7436B74-94E7-4976-A6CA-7BA1929EDA07}"/>
    <hyperlink ref="P44" r:id="rId13" xr:uid="{E18E8A3C-A129-4D2C-8617-49684A7970FA}"/>
    <hyperlink ref="P10" r:id="rId14" xr:uid="{FBA5E3F3-37DA-45BC-B65E-B39462F43963}"/>
    <hyperlink ref="P11" r:id="rId15" location="90592a022/=1579zya" xr:uid="{979F97CD-CE24-4CE3-B812-72CAC149C4DB}"/>
    <hyperlink ref="P29" r:id="rId16" xr:uid="{256F3A09-C2AC-49F8-A882-CCCA43403D2C}"/>
    <hyperlink ref="P30" r:id="rId17" xr:uid="{2ADDFB79-C9E4-46DB-8FFF-80503AC7907C}"/>
    <hyperlink ref="P42" r:id="rId18" location="92005a120/=1az01p7" xr:uid="{28711271-0622-4619-AC9A-C1393CBAE46F}"/>
    <hyperlink ref="P23" r:id="rId19" xr:uid="{A04D03D4-FF48-41CE-859F-AFA6BC63D6DD}"/>
    <hyperlink ref="P43" r:id="rId20" xr:uid="{F3613F32-357F-426E-976C-3B52442C1C61}"/>
    <hyperlink ref="P32" r:id="rId21" xr:uid="{9A7249F0-2635-4075-B1AB-020FD4237FAB}"/>
    <hyperlink ref="P52" r:id="rId22" xr:uid="{45304648-85A8-4EA1-B934-27110AA94E72}"/>
    <hyperlink ref="P35" r:id="rId23" xr:uid="{8E57B3DC-DA99-4960-9964-7B523AD3FD3F}"/>
    <hyperlink ref="P14" r:id="rId24" xr:uid="{E2782304-BFF4-46FA-8701-A75CA4FA1B74}"/>
    <hyperlink ref="P49" r:id="rId25" xr:uid="{2D0DBF3F-2A98-4988-BB26-64709013D6CF}"/>
    <hyperlink ref="P50" r:id="rId26" xr:uid="{6BED2790-8B19-4175-B7DC-F9FE8ADE904F}"/>
  </hyperlinks>
  <pageMargins left="0.25" right="0.25" top="0.75" bottom="0.75" header="0.3" footer="0.3"/>
  <pageSetup paperSize="5" scale="52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workbookViewId="0">
      <pane ySplit="1" topLeftCell="A2" activePane="bottomLeft" state="frozen"/>
      <selection activeCell="B1" sqref="B1"/>
      <selection pane="bottomLeft" activeCell="E10" sqref="E10"/>
    </sheetView>
  </sheetViews>
  <sheetFormatPr defaultRowHeight="14.4" x14ac:dyDescent="0.3"/>
  <cols>
    <col min="1" max="1" width="3.33203125" style="158" customWidth="1"/>
    <col min="2" max="2" width="3" customWidth="1"/>
    <col min="3" max="3" width="28.21875" customWidth="1"/>
    <col min="4" max="4" width="6.77734375" customWidth="1"/>
    <col min="5" max="5" width="26.6640625" customWidth="1"/>
    <col min="8" max="8" width="11.77734375" customWidth="1"/>
    <col min="9" max="9" width="12.6640625" customWidth="1"/>
    <col min="10" max="10" width="12.44140625" customWidth="1"/>
    <col min="11" max="11" width="20.109375" customWidth="1"/>
    <col min="12" max="12" width="17.6640625" style="126" hidden="1" customWidth="1"/>
    <col min="13" max="13" width="177.21875" customWidth="1"/>
    <col min="15" max="15" width="9.88671875" customWidth="1"/>
  </cols>
  <sheetData>
    <row r="1" spans="1:13" x14ac:dyDescent="0.3">
      <c r="A1" s="144"/>
      <c r="B1" s="5"/>
      <c r="C1" s="3" t="s">
        <v>0</v>
      </c>
      <c r="D1" s="3" t="s">
        <v>13</v>
      </c>
      <c r="E1" s="3" t="s">
        <v>26</v>
      </c>
      <c r="F1" s="3" t="s">
        <v>1</v>
      </c>
      <c r="G1" s="3" t="s">
        <v>3</v>
      </c>
      <c r="H1" s="3" t="s">
        <v>4</v>
      </c>
      <c r="I1" s="3" t="s">
        <v>10</v>
      </c>
      <c r="J1" s="3" t="s">
        <v>5</v>
      </c>
      <c r="K1" s="3" t="s">
        <v>7</v>
      </c>
      <c r="L1" s="106" t="s">
        <v>89</v>
      </c>
      <c r="M1" s="142" t="s">
        <v>2</v>
      </c>
    </row>
    <row r="2" spans="1:13" x14ac:dyDescent="0.3">
      <c r="A2" s="145" t="s">
        <v>120</v>
      </c>
      <c r="B2" s="60">
        <v>1</v>
      </c>
      <c r="C2" s="17" t="s">
        <v>8</v>
      </c>
      <c r="D2" s="61" t="s">
        <v>9</v>
      </c>
      <c r="E2" s="61"/>
      <c r="F2" s="17">
        <v>2</v>
      </c>
      <c r="G2" s="65">
        <v>11.31</v>
      </c>
      <c r="H2" s="66">
        <v>1</v>
      </c>
      <c r="I2" s="65">
        <f>G2/H2</f>
        <v>11.31</v>
      </c>
      <c r="J2" s="65">
        <f>I2*F2</f>
        <v>22.62</v>
      </c>
      <c r="K2" s="67" t="s">
        <v>16</v>
      </c>
      <c r="L2" s="108" t="s">
        <v>99</v>
      </c>
      <c r="M2" s="86" t="s">
        <v>31</v>
      </c>
    </row>
    <row r="3" spans="1:13" x14ac:dyDescent="0.3">
      <c r="A3" s="145" t="s">
        <v>120</v>
      </c>
      <c r="B3" s="62">
        <v>2</v>
      </c>
      <c r="C3" s="63" t="s">
        <v>12</v>
      </c>
      <c r="D3" s="64" t="s">
        <v>11</v>
      </c>
      <c r="E3" s="64"/>
      <c r="F3" s="63">
        <v>2</v>
      </c>
      <c r="G3" s="68">
        <v>5.63</v>
      </c>
      <c r="H3" s="69">
        <v>1</v>
      </c>
      <c r="I3" s="68">
        <f t="shared" ref="I3:I26" si="0">G3/H3</f>
        <v>5.63</v>
      </c>
      <c r="J3" s="68">
        <f t="shared" ref="J3:J22" si="1">I3*F3</f>
        <v>11.26</v>
      </c>
      <c r="K3" s="70" t="s">
        <v>15</v>
      </c>
      <c r="L3" s="108" t="s">
        <v>99</v>
      </c>
      <c r="M3" s="86" t="s">
        <v>32</v>
      </c>
    </row>
    <row r="4" spans="1:13" hidden="1" x14ac:dyDescent="0.3">
      <c r="A4" s="145"/>
      <c r="B4" s="62">
        <v>3</v>
      </c>
      <c r="C4" s="63"/>
      <c r="D4" s="64" t="s">
        <v>14</v>
      </c>
      <c r="E4" s="71" t="s">
        <v>21</v>
      </c>
      <c r="F4" s="72">
        <v>2</v>
      </c>
      <c r="G4" s="73">
        <v>6.2</v>
      </c>
      <c r="H4" s="74">
        <v>1</v>
      </c>
      <c r="I4" s="73">
        <f t="shared" si="0"/>
        <v>6.2</v>
      </c>
      <c r="J4" s="73">
        <f t="shared" si="1"/>
        <v>12.4</v>
      </c>
      <c r="K4" s="70" t="s">
        <v>17</v>
      </c>
      <c r="L4" s="107"/>
      <c r="M4" s="86"/>
    </row>
    <row r="5" spans="1:13" x14ac:dyDescent="0.3">
      <c r="A5" s="145" t="s">
        <v>120</v>
      </c>
      <c r="B5" s="62">
        <v>3</v>
      </c>
      <c r="C5" s="63"/>
      <c r="D5" s="64" t="s">
        <v>101</v>
      </c>
      <c r="E5" s="64"/>
      <c r="F5" s="63">
        <v>2</v>
      </c>
      <c r="G5" s="68">
        <v>4.9400000000000004</v>
      </c>
      <c r="H5" s="69">
        <v>1</v>
      </c>
      <c r="I5" s="68">
        <f t="shared" si="0"/>
        <v>4.9400000000000004</v>
      </c>
      <c r="J5" s="68">
        <f t="shared" si="1"/>
        <v>9.8800000000000008</v>
      </c>
      <c r="K5" s="139" t="s">
        <v>17</v>
      </c>
      <c r="L5" s="108" t="s">
        <v>99</v>
      </c>
      <c r="M5" s="86"/>
    </row>
    <row r="6" spans="1:13" hidden="1" x14ac:dyDescent="0.3">
      <c r="A6" s="145"/>
      <c r="B6" s="62">
        <v>4</v>
      </c>
      <c r="C6" s="63"/>
      <c r="D6" s="64" t="s">
        <v>18</v>
      </c>
      <c r="E6" s="71" t="s">
        <v>20</v>
      </c>
      <c r="F6" s="72">
        <v>1</v>
      </c>
      <c r="G6" s="73">
        <v>10.79</v>
      </c>
      <c r="H6" s="74">
        <v>1</v>
      </c>
      <c r="I6" s="73">
        <f t="shared" si="0"/>
        <v>10.79</v>
      </c>
      <c r="J6" s="73">
        <f t="shared" si="1"/>
        <v>10.79</v>
      </c>
      <c r="K6" s="70" t="s">
        <v>19</v>
      </c>
      <c r="L6" s="107"/>
      <c r="M6" s="87"/>
    </row>
    <row r="7" spans="1:13" x14ac:dyDescent="0.3">
      <c r="A7" s="145" t="s">
        <v>120</v>
      </c>
      <c r="B7" s="62">
        <v>4</v>
      </c>
      <c r="C7" s="63"/>
      <c r="D7" s="64" t="s">
        <v>103</v>
      </c>
      <c r="E7" s="64" t="s">
        <v>115</v>
      </c>
      <c r="F7" s="63">
        <v>1</v>
      </c>
      <c r="G7" s="68">
        <v>9.42</v>
      </c>
      <c r="H7" s="69">
        <v>1</v>
      </c>
      <c r="I7" s="68">
        <f t="shared" si="0"/>
        <v>9.42</v>
      </c>
      <c r="J7" s="68">
        <f t="shared" si="1"/>
        <v>9.42</v>
      </c>
      <c r="K7" s="139" t="s">
        <v>19</v>
      </c>
      <c r="L7" s="108" t="s">
        <v>99</v>
      </c>
      <c r="M7" s="87"/>
    </row>
    <row r="8" spans="1:13" x14ac:dyDescent="0.3">
      <c r="A8" s="145" t="s">
        <v>120</v>
      </c>
      <c r="B8" s="62">
        <v>5</v>
      </c>
      <c r="C8" s="63"/>
      <c r="D8" s="64" t="s">
        <v>11</v>
      </c>
      <c r="E8" s="64"/>
      <c r="F8" s="63">
        <v>2</v>
      </c>
      <c r="G8" s="68">
        <v>5.63</v>
      </c>
      <c r="H8" s="69">
        <v>1</v>
      </c>
      <c r="I8" s="68">
        <f t="shared" si="0"/>
        <v>5.63</v>
      </c>
      <c r="J8" s="68">
        <f t="shared" si="1"/>
        <v>11.26</v>
      </c>
      <c r="K8" s="139" t="s">
        <v>116</v>
      </c>
      <c r="L8" s="108" t="s">
        <v>99</v>
      </c>
      <c r="M8" s="87"/>
    </row>
    <row r="9" spans="1:13" hidden="1" x14ac:dyDescent="0.3">
      <c r="A9" s="145"/>
      <c r="B9" s="62">
        <v>6</v>
      </c>
      <c r="C9" s="63"/>
      <c r="D9" s="64" t="s">
        <v>23</v>
      </c>
      <c r="E9" s="71" t="s">
        <v>20</v>
      </c>
      <c r="F9" s="72">
        <v>2</v>
      </c>
      <c r="G9" s="73">
        <v>7</v>
      </c>
      <c r="H9" s="74">
        <v>1</v>
      </c>
      <c r="I9" s="73">
        <f t="shared" si="0"/>
        <v>7</v>
      </c>
      <c r="J9" s="73">
        <f t="shared" si="1"/>
        <v>14</v>
      </c>
      <c r="K9" s="70" t="s">
        <v>22</v>
      </c>
      <c r="L9" s="107"/>
      <c r="M9" s="87" t="s">
        <v>60</v>
      </c>
    </row>
    <row r="10" spans="1:13" x14ac:dyDescent="0.3">
      <c r="A10" s="145" t="s">
        <v>120</v>
      </c>
      <c r="B10" s="62">
        <v>6</v>
      </c>
      <c r="C10" s="63"/>
      <c r="D10" s="64" t="s">
        <v>104</v>
      </c>
      <c r="E10" s="64" t="s">
        <v>115</v>
      </c>
      <c r="F10" s="63">
        <v>2</v>
      </c>
      <c r="G10" s="68">
        <v>7.35</v>
      </c>
      <c r="H10" s="69">
        <v>1</v>
      </c>
      <c r="I10" s="68">
        <f t="shared" si="0"/>
        <v>7.35</v>
      </c>
      <c r="J10" s="68">
        <f t="shared" si="1"/>
        <v>14.7</v>
      </c>
      <c r="K10" s="139" t="s">
        <v>117</v>
      </c>
      <c r="L10" s="108" t="s">
        <v>99</v>
      </c>
      <c r="M10" s="87" t="s">
        <v>83</v>
      </c>
    </row>
    <row r="11" spans="1:13" ht="14.4" hidden="1" customHeight="1" x14ac:dyDescent="0.3">
      <c r="A11" s="146"/>
      <c r="B11" s="48">
        <v>8</v>
      </c>
      <c r="C11" s="18" t="s">
        <v>33</v>
      </c>
      <c r="D11" s="19"/>
      <c r="E11" s="19"/>
      <c r="F11" s="18">
        <v>8</v>
      </c>
      <c r="G11" s="20">
        <v>2.9</v>
      </c>
      <c r="H11" s="21">
        <v>1</v>
      </c>
      <c r="I11" s="20">
        <f t="shared" si="0"/>
        <v>2.9</v>
      </c>
      <c r="J11" s="20">
        <f t="shared" si="1"/>
        <v>23.2</v>
      </c>
      <c r="K11" s="22" t="s">
        <v>37</v>
      </c>
      <c r="L11" s="109"/>
      <c r="M11" s="88" t="s">
        <v>35</v>
      </c>
    </row>
    <row r="12" spans="1:13" x14ac:dyDescent="0.3">
      <c r="A12" s="147" t="s">
        <v>120</v>
      </c>
      <c r="B12" s="48">
        <v>8</v>
      </c>
      <c r="C12" s="49" t="s">
        <v>66</v>
      </c>
      <c r="D12" s="50"/>
      <c r="E12" s="50"/>
      <c r="F12" s="49">
        <v>10</v>
      </c>
      <c r="G12" s="51">
        <v>0.74</v>
      </c>
      <c r="H12" s="52">
        <v>1</v>
      </c>
      <c r="I12" s="51">
        <f>G12/H12</f>
        <v>0.74</v>
      </c>
      <c r="J12" s="51">
        <f>I12*F12</f>
        <v>7.4</v>
      </c>
      <c r="K12" s="53" t="s">
        <v>105</v>
      </c>
      <c r="L12" s="110" t="s">
        <v>99</v>
      </c>
      <c r="M12" s="75" t="s">
        <v>67</v>
      </c>
    </row>
    <row r="13" spans="1:13" hidden="1" x14ac:dyDescent="0.3">
      <c r="A13" s="148"/>
      <c r="B13" s="45">
        <v>9</v>
      </c>
      <c r="C13" s="23" t="s">
        <v>25</v>
      </c>
      <c r="D13" s="24"/>
      <c r="E13" s="24"/>
      <c r="F13" s="23">
        <v>2</v>
      </c>
      <c r="G13" s="25">
        <v>5.65</v>
      </c>
      <c r="H13" s="26">
        <v>1</v>
      </c>
      <c r="I13" s="25">
        <f>G13/H13</f>
        <v>5.65</v>
      </c>
      <c r="J13" s="25">
        <f>I13*F13</f>
        <v>11.3</v>
      </c>
      <c r="K13" s="27" t="s">
        <v>34</v>
      </c>
      <c r="L13" s="111"/>
      <c r="M13" s="89" t="s">
        <v>27</v>
      </c>
    </row>
    <row r="14" spans="1:13" x14ac:dyDescent="0.3">
      <c r="A14" s="149" t="s">
        <v>120</v>
      </c>
      <c r="B14" s="45">
        <v>9</v>
      </c>
      <c r="C14" s="55" t="s">
        <v>38</v>
      </c>
      <c r="D14" s="56"/>
      <c r="E14" s="56"/>
      <c r="F14" s="55">
        <v>6</v>
      </c>
      <c r="G14" s="57">
        <v>1.8</v>
      </c>
      <c r="H14" s="58">
        <v>1</v>
      </c>
      <c r="I14" s="57">
        <f t="shared" si="0"/>
        <v>1.8</v>
      </c>
      <c r="J14" s="57">
        <f t="shared" si="1"/>
        <v>10.8</v>
      </c>
      <c r="K14" s="59" t="s">
        <v>65</v>
      </c>
      <c r="L14" s="112" t="s">
        <v>99</v>
      </c>
      <c r="M14" s="76" t="s">
        <v>36</v>
      </c>
    </row>
    <row r="15" spans="1:13" hidden="1" x14ac:dyDescent="0.3">
      <c r="A15" s="150"/>
      <c r="B15" s="141">
        <v>10</v>
      </c>
      <c r="C15" s="28" t="s">
        <v>59</v>
      </c>
      <c r="D15" s="29"/>
      <c r="E15" s="29"/>
      <c r="F15" s="28">
        <v>50</v>
      </c>
      <c r="G15" s="30">
        <v>0.4</v>
      </c>
      <c r="H15" s="31">
        <v>1</v>
      </c>
      <c r="I15" s="30">
        <f>G15/H15</f>
        <v>0.4</v>
      </c>
      <c r="J15" s="30">
        <f>I15*F15</f>
        <v>20</v>
      </c>
      <c r="K15" s="32" t="s">
        <v>68</v>
      </c>
      <c r="L15" s="113"/>
      <c r="M15" s="90" t="s">
        <v>58</v>
      </c>
    </row>
    <row r="16" spans="1:13" x14ac:dyDescent="0.3">
      <c r="A16" s="159" t="s">
        <v>120</v>
      </c>
      <c r="B16" s="141">
        <v>10</v>
      </c>
      <c r="C16" s="33" t="s">
        <v>70</v>
      </c>
      <c r="D16" s="34" t="s">
        <v>71</v>
      </c>
      <c r="E16" s="34" t="s">
        <v>84</v>
      </c>
      <c r="F16" s="33">
        <v>50</v>
      </c>
      <c r="G16" s="35">
        <v>5.24</v>
      </c>
      <c r="H16" s="36">
        <v>50</v>
      </c>
      <c r="I16" s="35">
        <f>G16/H16</f>
        <v>0.1048</v>
      </c>
      <c r="J16" s="35">
        <f>I16*F16</f>
        <v>5.24</v>
      </c>
      <c r="K16" s="37"/>
      <c r="L16" s="114" t="s">
        <v>99</v>
      </c>
      <c r="M16" s="80" t="s">
        <v>72</v>
      </c>
    </row>
    <row r="17" spans="1:13" x14ac:dyDescent="0.3">
      <c r="A17" s="151" t="s">
        <v>120</v>
      </c>
      <c r="B17" s="141">
        <v>11</v>
      </c>
      <c r="C17" s="33" t="s">
        <v>73</v>
      </c>
      <c r="D17" s="34"/>
      <c r="E17" s="34" t="s">
        <v>84</v>
      </c>
      <c r="F17" s="33">
        <v>50</v>
      </c>
      <c r="G17" s="35">
        <v>0.21</v>
      </c>
      <c r="H17" s="36">
        <v>1</v>
      </c>
      <c r="I17" s="35">
        <f>G17/H17</f>
        <v>0.21</v>
      </c>
      <c r="J17" s="35">
        <f>I17*F17</f>
        <v>10.5</v>
      </c>
      <c r="K17" s="37"/>
      <c r="L17" s="115" t="s">
        <v>99</v>
      </c>
      <c r="M17" s="77" t="s">
        <v>74</v>
      </c>
    </row>
    <row r="18" spans="1:13" x14ac:dyDescent="0.3">
      <c r="A18" s="145" t="s">
        <v>120</v>
      </c>
      <c r="B18" s="46">
        <v>12</v>
      </c>
      <c r="C18" s="140" t="s">
        <v>40</v>
      </c>
      <c r="D18" s="11"/>
      <c r="E18" s="11"/>
      <c r="F18">
        <v>6</v>
      </c>
      <c r="G18" s="1">
        <v>2.8</v>
      </c>
      <c r="H18" s="8">
        <v>1</v>
      </c>
      <c r="I18" s="1">
        <f t="shared" si="0"/>
        <v>2.8</v>
      </c>
      <c r="J18" s="1">
        <f t="shared" si="1"/>
        <v>16.799999999999997</v>
      </c>
      <c r="K18" s="13"/>
      <c r="L18" s="108" t="s">
        <v>99</v>
      </c>
      <c r="M18" s="86" t="s">
        <v>39</v>
      </c>
    </row>
    <row r="19" spans="1:13" x14ac:dyDescent="0.3">
      <c r="A19" s="145" t="s">
        <v>120</v>
      </c>
      <c r="B19" s="46">
        <v>13</v>
      </c>
      <c r="C19" t="s">
        <v>41</v>
      </c>
      <c r="D19" s="11" t="s">
        <v>86</v>
      </c>
      <c r="E19" s="11" t="s">
        <v>85</v>
      </c>
      <c r="F19">
        <v>1</v>
      </c>
      <c r="G19" s="1">
        <v>9.51</v>
      </c>
      <c r="H19" s="8">
        <v>1</v>
      </c>
      <c r="I19" s="1">
        <f t="shared" si="0"/>
        <v>9.51</v>
      </c>
      <c r="J19" s="1">
        <f t="shared" si="1"/>
        <v>9.51</v>
      </c>
      <c r="K19" s="13" t="s">
        <v>76</v>
      </c>
      <c r="L19" s="108" t="s">
        <v>99</v>
      </c>
      <c r="M19" s="86" t="s">
        <v>42</v>
      </c>
    </row>
    <row r="20" spans="1:13" x14ac:dyDescent="0.3">
      <c r="A20" s="152" t="s">
        <v>120</v>
      </c>
      <c r="B20" s="46">
        <v>14</v>
      </c>
      <c r="C20" t="s">
        <v>43</v>
      </c>
      <c r="D20" s="11"/>
      <c r="E20" s="11"/>
      <c r="F20">
        <v>4</v>
      </c>
      <c r="G20" s="1">
        <v>5.92</v>
      </c>
      <c r="H20" s="8">
        <v>2</v>
      </c>
      <c r="I20" s="1">
        <f t="shared" si="0"/>
        <v>2.96</v>
      </c>
      <c r="J20" s="1">
        <f t="shared" si="1"/>
        <v>11.84</v>
      </c>
      <c r="K20" s="13" t="s">
        <v>44</v>
      </c>
      <c r="L20" s="116" t="s">
        <v>99</v>
      </c>
      <c r="M20" s="91" t="s">
        <v>100</v>
      </c>
    </row>
    <row r="21" spans="1:13" x14ac:dyDescent="0.3">
      <c r="A21" s="153" t="s">
        <v>120</v>
      </c>
      <c r="B21" s="46">
        <v>15</v>
      </c>
      <c r="C21" t="s">
        <v>45</v>
      </c>
      <c r="D21" s="11"/>
      <c r="E21" s="11" t="s">
        <v>123</v>
      </c>
      <c r="F21">
        <v>100</v>
      </c>
      <c r="G21" s="1">
        <v>4.51</v>
      </c>
      <c r="H21" s="8">
        <v>100</v>
      </c>
      <c r="I21" s="1">
        <f t="shared" si="0"/>
        <v>4.5100000000000001E-2</v>
      </c>
      <c r="J21" s="1">
        <f t="shared" si="1"/>
        <v>4.51</v>
      </c>
      <c r="K21" s="13"/>
      <c r="L21" s="117" t="s">
        <v>99</v>
      </c>
      <c r="M21" s="93" t="s">
        <v>122</v>
      </c>
    </row>
    <row r="22" spans="1:13" x14ac:dyDescent="0.3">
      <c r="A22" s="154" t="s">
        <v>120</v>
      </c>
      <c r="B22" s="47">
        <v>16</v>
      </c>
      <c r="C22" s="39" t="s">
        <v>48</v>
      </c>
      <c r="D22" s="40" t="s">
        <v>49</v>
      </c>
      <c r="E22" s="40"/>
      <c r="F22" s="39">
        <v>1</v>
      </c>
      <c r="G22" s="41">
        <v>9.14</v>
      </c>
      <c r="H22" s="42">
        <v>1</v>
      </c>
      <c r="I22" s="41">
        <f t="shared" si="0"/>
        <v>9.14</v>
      </c>
      <c r="J22" s="41">
        <f t="shared" si="1"/>
        <v>9.14</v>
      </c>
      <c r="K22" s="43" t="s">
        <v>64</v>
      </c>
      <c r="L22" s="118" t="s">
        <v>99</v>
      </c>
      <c r="M22" s="93" t="s">
        <v>63</v>
      </c>
    </row>
    <row r="23" spans="1:13" x14ac:dyDescent="0.3">
      <c r="A23" s="154" t="s">
        <v>120</v>
      </c>
      <c r="B23" s="47"/>
      <c r="C23" s="39"/>
      <c r="D23" s="40" t="s">
        <v>102</v>
      </c>
      <c r="E23" s="40"/>
      <c r="F23" s="39"/>
      <c r="G23" s="41"/>
      <c r="H23" s="42">
        <v>1</v>
      </c>
      <c r="I23" s="41"/>
      <c r="J23" s="41"/>
      <c r="K23" s="43" t="s">
        <v>50</v>
      </c>
      <c r="L23" s="118" t="s">
        <v>99</v>
      </c>
      <c r="M23" s="94"/>
    </row>
    <row r="24" spans="1:13" x14ac:dyDescent="0.3">
      <c r="A24" s="154" t="s">
        <v>120</v>
      </c>
      <c r="B24" s="47"/>
      <c r="C24" s="39"/>
      <c r="D24" s="40" t="s">
        <v>106</v>
      </c>
      <c r="E24" s="40">
        <f>39.37-19-15-4.5</f>
        <v>0.86999999999999744</v>
      </c>
      <c r="F24" s="39"/>
      <c r="G24" s="41"/>
      <c r="H24" s="42">
        <v>1</v>
      </c>
      <c r="I24" s="41"/>
      <c r="J24" s="41"/>
      <c r="K24" s="43" t="s">
        <v>51</v>
      </c>
      <c r="L24" s="118" t="s">
        <v>99</v>
      </c>
      <c r="M24" s="94"/>
    </row>
    <row r="25" spans="1:13" x14ac:dyDescent="0.3">
      <c r="A25" s="154" t="s">
        <v>120</v>
      </c>
      <c r="B25" s="38"/>
      <c r="C25" s="39"/>
      <c r="D25" s="40" t="s">
        <v>107</v>
      </c>
      <c r="E25" s="40" t="s">
        <v>108</v>
      </c>
      <c r="F25" s="39"/>
      <c r="G25" s="41"/>
      <c r="H25" s="42">
        <v>1</v>
      </c>
      <c r="I25" s="41"/>
      <c r="J25" s="41"/>
      <c r="K25" s="43" t="s">
        <v>52</v>
      </c>
      <c r="L25" s="118" t="s">
        <v>99</v>
      </c>
      <c r="M25" s="94"/>
    </row>
    <row r="26" spans="1:13" hidden="1" x14ac:dyDescent="0.3">
      <c r="A26" s="155"/>
      <c r="B26" s="132">
        <v>17</v>
      </c>
      <c r="C26" s="131" t="s">
        <v>75</v>
      </c>
      <c r="D26" s="133"/>
      <c r="E26" s="133"/>
      <c r="F26" s="131">
        <v>1</v>
      </c>
      <c r="G26" s="134">
        <v>20</v>
      </c>
      <c r="H26" s="135">
        <v>1</v>
      </c>
      <c r="I26" s="134">
        <f t="shared" si="0"/>
        <v>20</v>
      </c>
      <c r="J26" s="134"/>
      <c r="K26" s="137" t="s">
        <v>109</v>
      </c>
      <c r="L26" s="136"/>
      <c r="M26" s="143" t="s">
        <v>88</v>
      </c>
    </row>
    <row r="27" spans="1:13" x14ac:dyDescent="0.3">
      <c r="A27" s="152" t="s">
        <v>120</v>
      </c>
      <c r="B27" s="6">
        <v>17</v>
      </c>
      <c r="C27" t="s">
        <v>93</v>
      </c>
      <c r="D27" s="11"/>
      <c r="E27" s="11"/>
      <c r="F27">
        <v>1</v>
      </c>
      <c r="G27" s="1">
        <v>18.95</v>
      </c>
      <c r="H27" s="8">
        <v>1</v>
      </c>
      <c r="I27" s="1">
        <f>G27/H27</f>
        <v>18.95</v>
      </c>
      <c r="J27" s="1">
        <f>I27*F27</f>
        <v>18.95</v>
      </c>
      <c r="K27" s="13"/>
      <c r="L27" s="120" t="s">
        <v>99</v>
      </c>
      <c r="M27" s="91" t="s">
        <v>94</v>
      </c>
    </row>
    <row r="28" spans="1:13" hidden="1" x14ac:dyDescent="0.3">
      <c r="A28" s="155"/>
      <c r="B28" s="100">
        <v>19</v>
      </c>
      <c r="C28" s="101" t="s">
        <v>56</v>
      </c>
      <c r="D28" s="102"/>
      <c r="E28" s="102"/>
      <c r="F28" s="101">
        <v>3</v>
      </c>
      <c r="G28" s="103">
        <v>11.99</v>
      </c>
      <c r="H28" s="104">
        <v>1</v>
      </c>
      <c r="I28" s="103">
        <f>G28/H28</f>
        <v>11.99</v>
      </c>
      <c r="J28" s="103">
        <f>I28*F28</f>
        <v>35.97</v>
      </c>
      <c r="K28" s="105"/>
      <c r="L28" s="121"/>
      <c r="M28" s="128" t="s">
        <v>57</v>
      </c>
    </row>
    <row r="29" spans="1:13" hidden="1" x14ac:dyDescent="0.3">
      <c r="A29" s="155"/>
      <c r="B29" s="100">
        <v>20</v>
      </c>
      <c r="C29" s="101" t="s">
        <v>90</v>
      </c>
      <c r="D29" s="102"/>
      <c r="E29" s="102"/>
      <c r="F29" s="101">
        <v>3</v>
      </c>
      <c r="G29" s="103">
        <v>6.3</v>
      </c>
      <c r="H29" s="104">
        <v>1</v>
      </c>
      <c r="I29" s="103">
        <f>G29/H29</f>
        <v>6.3</v>
      </c>
      <c r="J29" s="103">
        <f>F29*I29</f>
        <v>18.899999999999999</v>
      </c>
      <c r="K29" s="105"/>
      <c r="L29" s="122"/>
      <c r="M29" s="129" t="s">
        <v>91</v>
      </c>
    </row>
    <row r="30" spans="1:13" hidden="1" x14ac:dyDescent="0.3">
      <c r="A30" s="155"/>
      <c r="B30" s="100">
        <v>21</v>
      </c>
      <c r="C30" s="101" t="s">
        <v>95</v>
      </c>
      <c r="D30" s="102"/>
      <c r="E30" s="102"/>
      <c r="F30" s="101">
        <v>1</v>
      </c>
      <c r="G30" s="103">
        <v>23.99</v>
      </c>
      <c r="H30" s="104">
        <v>1</v>
      </c>
      <c r="I30" s="103">
        <f>G30/H30</f>
        <v>23.99</v>
      </c>
      <c r="J30" s="103">
        <f>I30*F30</f>
        <v>23.99</v>
      </c>
      <c r="K30" s="105"/>
      <c r="L30" s="121"/>
      <c r="M30" s="128" t="s">
        <v>96</v>
      </c>
    </row>
    <row r="31" spans="1:13" x14ac:dyDescent="0.3">
      <c r="A31" s="156" t="s">
        <v>120</v>
      </c>
      <c r="B31" s="6">
        <v>18</v>
      </c>
      <c r="C31" t="s">
        <v>97</v>
      </c>
      <c r="D31" s="11"/>
      <c r="E31" s="11"/>
      <c r="F31">
        <v>1</v>
      </c>
      <c r="G31" s="1">
        <v>49.4</v>
      </c>
      <c r="H31" s="8">
        <v>1</v>
      </c>
      <c r="I31" s="1">
        <f>G31/H31</f>
        <v>49.4</v>
      </c>
      <c r="J31" s="1">
        <f>I31*F31</f>
        <v>49.4</v>
      </c>
      <c r="K31" s="13"/>
      <c r="L31" s="123" t="s">
        <v>99</v>
      </c>
      <c r="M31" s="99" t="s">
        <v>98</v>
      </c>
    </row>
    <row r="32" spans="1:13" x14ac:dyDescent="0.3">
      <c r="A32" s="157"/>
      <c r="B32" s="6">
        <v>19</v>
      </c>
      <c r="D32" s="11"/>
      <c r="E32" s="11"/>
      <c r="G32" s="1"/>
      <c r="H32" s="8"/>
      <c r="I32" s="1"/>
      <c r="J32" s="1"/>
      <c r="K32" s="13"/>
      <c r="L32" s="124"/>
      <c r="M32" s="10"/>
    </row>
    <row r="33" spans="1:13" x14ac:dyDescent="0.3">
      <c r="A33" s="157"/>
      <c r="B33" s="6">
        <v>20</v>
      </c>
      <c r="D33" s="11"/>
      <c r="E33" s="11"/>
      <c r="G33" s="1"/>
      <c r="H33" s="8"/>
      <c r="I33" s="1"/>
      <c r="J33" s="1"/>
      <c r="K33" s="13"/>
      <c r="L33" s="124"/>
      <c r="M33" s="10"/>
    </row>
    <row r="34" spans="1:13" x14ac:dyDescent="0.3">
      <c r="A34" s="157"/>
      <c r="B34" s="6">
        <v>21</v>
      </c>
      <c r="D34" s="11"/>
      <c r="E34" s="11"/>
      <c r="G34" s="1"/>
      <c r="H34" s="8"/>
      <c r="I34" s="1"/>
      <c r="J34" s="1"/>
      <c r="K34" s="13"/>
      <c r="L34" s="124"/>
      <c r="M34" s="10"/>
    </row>
    <row r="35" spans="1:13" x14ac:dyDescent="0.3">
      <c r="A35" s="157"/>
      <c r="B35" s="6">
        <v>22</v>
      </c>
      <c r="D35" s="11"/>
      <c r="E35" s="11"/>
      <c r="G35" s="1"/>
      <c r="H35" s="8"/>
      <c r="I35" s="1"/>
      <c r="J35" s="1"/>
      <c r="K35" s="13"/>
      <c r="L35" s="124"/>
      <c r="M35" s="10"/>
    </row>
    <row r="36" spans="1:13" x14ac:dyDescent="0.3">
      <c r="A36" s="144"/>
      <c r="B36" s="5">
        <v>23</v>
      </c>
      <c r="C36" s="2"/>
      <c r="D36" s="12"/>
      <c r="E36" s="12"/>
      <c r="F36" s="2"/>
      <c r="G36" s="4"/>
      <c r="H36" s="9"/>
      <c r="I36" s="4"/>
      <c r="J36" s="4"/>
      <c r="K36" s="14"/>
      <c r="L36" s="125"/>
      <c r="M36" s="5"/>
    </row>
    <row r="37" spans="1:13" ht="14.4" customHeight="1" x14ac:dyDescent="0.3">
      <c r="C37" s="15" t="s">
        <v>61</v>
      </c>
      <c r="E37" s="15"/>
      <c r="F37" s="17"/>
      <c r="G37" s="17"/>
      <c r="I37" s="251" t="s">
        <v>6</v>
      </c>
      <c r="J37" s="253">
        <f>SUM(J2,J3,J5,J7,J8,J10,J12,J14,J16,J17,J18,J19,J20,J21,J22,J26,J27,J31)</f>
        <v>233.23</v>
      </c>
    </row>
    <row r="38" spans="1:13" ht="14.4" customHeight="1" x14ac:dyDescent="0.3">
      <c r="C38" t="s">
        <v>69</v>
      </c>
      <c r="D38">
        <v>4</v>
      </c>
      <c r="I38" s="252"/>
      <c r="J38" s="254"/>
      <c r="L38" s="138"/>
    </row>
    <row r="39" spans="1:13" x14ac:dyDescent="0.3">
      <c r="C39" t="s">
        <v>62</v>
      </c>
      <c r="D39">
        <v>6</v>
      </c>
      <c r="I39" s="78">
        <v>8020</v>
      </c>
      <c r="J39" s="79">
        <f>SUM(J2,J3,J5,J7,J8,J10,J12,J14,J17,J18,J19)</f>
        <v>134.15</v>
      </c>
    </row>
    <row r="40" spans="1:13" x14ac:dyDescent="0.3">
      <c r="H40" t="s">
        <v>121</v>
      </c>
      <c r="I40" s="44" t="s">
        <v>77</v>
      </c>
      <c r="J40" s="83">
        <f>SUM(J20,J28)</f>
        <v>47.81</v>
      </c>
    </row>
    <row r="41" spans="1:13" x14ac:dyDescent="0.3">
      <c r="C41" s="15" t="s">
        <v>110</v>
      </c>
      <c r="I41" s="81" t="s">
        <v>78</v>
      </c>
      <c r="J41" s="82">
        <f>SUM(J22,J21,J16)</f>
        <v>18.89</v>
      </c>
    </row>
    <row r="42" spans="1:13" x14ac:dyDescent="0.3">
      <c r="C42" t="s">
        <v>113</v>
      </c>
      <c r="D42">
        <v>16.399999999999999</v>
      </c>
      <c r="E42" s="17" t="s">
        <v>112</v>
      </c>
      <c r="F42" s="1"/>
      <c r="G42" s="16"/>
      <c r="I42" s="84" t="s">
        <v>79</v>
      </c>
      <c r="J42" s="85">
        <v>0</v>
      </c>
    </row>
    <row r="43" spans="1:13" x14ac:dyDescent="0.3">
      <c r="C43" t="s">
        <v>114</v>
      </c>
      <c r="D43">
        <f>16-(1.8*2)</f>
        <v>12.4</v>
      </c>
      <c r="E43" t="s">
        <v>118</v>
      </c>
      <c r="F43" s="16"/>
      <c r="I43" s="96" t="s">
        <v>87</v>
      </c>
      <c r="J43" s="97">
        <f>SUM(J26)</f>
        <v>0</v>
      </c>
    </row>
    <row r="44" spans="1:13" x14ac:dyDescent="0.3">
      <c r="C44" t="s">
        <v>111</v>
      </c>
      <c r="D44">
        <v>3.8</v>
      </c>
      <c r="E44" t="s">
        <v>119</v>
      </c>
      <c r="H44" t="s">
        <v>121</v>
      </c>
      <c r="I44" s="98" t="s">
        <v>92</v>
      </c>
      <c r="J44" s="127">
        <f>J31</f>
        <v>49.4</v>
      </c>
    </row>
    <row r="46" spans="1:13" x14ac:dyDescent="0.3">
      <c r="J46" s="16"/>
    </row>
  </sheetData>
  <mergeCells count="2">
    <mergeCell ref="I37:I38"/>
    <mergeCell ref="J37:J38"/>
  </mergeCells>
  <hyperlinks>
    <hyperlink ref="M3" r:id="rId1" xr:uid="{00000000-0004-0000-0000-000000000000}"/>
    <hyperlink ref="M2" r:id="rId2" xr:uid="{00000000-0004-0000-0000-000001000000}"/>
    <hyperlink ref="M13" r:id="rId3" xr:uid="{00000000-0004-0000-0000-000002000000}"/>
    <hyperlink ref="M11" r:id="rId4" xr:uid="{00000000-0004-0000-0000-000003000000}"/>
    <hyperlink ref="M14" r:id="rId5" xr:uid="{00000000-0004-0000-0000-000004000000}"/>
    <hyperlink ref="M18" r:id="rId6" xr:uid="{00000000-0004-0000-0000-000005000000}"/>
    <hyperlink ref="M19" r:id="rId7" xr:uid="{00000000-0004-0000-0000-000006000000}"/>
    <hyperlink ref="M22" r:id="rId8" location="1078N12" xr:uid="{00000000-0004-0000-0000-000007000000}"/>
    <hyperlink ref="M28" r:id="rId9" xr:uid="{00000000-0004-0000-0000-000008000000}"/>
    <hyperlink ref="M15" r:id="rId10" xr:uid="{00000000-0004-0000-0000-000009000000}"/>
    <hyperlink ref="M12" r:id="rId11" xr:uid="{00000000-0004-0000-0000-00000A000000}"/>
    <hyperlink ref="M16" r:id="rId12" location="92949A537" xr:uid="{00000000-0004-0000-0000-00000B000000}"/>
    <hyperlink ref="M17" r:id="rId13" xr:uid="{00000000-0004-0000-0000-00000C000000}"/>
    <hyperlink ref="M26" r:id="rId14" xr:uid="{00000000-0004-0000-0000-00000D000000}"/>
    <hyperlink ref="M31" r:id="rId15" xr:uid="{00000000-0004-0000-0000-00000E000000}"/>
    <hyperlink ref="M20" r:id="rId16" xr:uid="{00000000-0004-0000-0000-00000F000000}"/>
    <hyperlink ref="M27" r:id="rId17" xr:uid="{00000000-0004-0000-0000-000010000000}"/>
  </hyperlinks>
  <pageMargins left="0.7" right="0.7" top="0.75" bottom="0.75" header="0.3" footer="0.3"/>
  <pageSetup orientation="portrait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workbookViewId="0">
      <pane ySplit="1" topLeftCell="A2" activePane="bottomLeft" state="frozen"/>
      <selection activeCell="B1" sqref="B1"/>
      <selection pane="bottomLeft" activeCell="C12" sqref="C12"/>
    </sheetView>
  </sheetViews>
  <sheetFormatPr defaultRowHeight="14.4" x14ac:dyDescent="0.3"/>
  <cols>
    <col min="1" max="1" width="3.33203125" style="158" customWidth="1"/>
    <col min="2" max="2" width="3" bestFit="1" customWidth="1"/>
    <col min="3" max="3" width="28.21875" bestFit="1" customWidth="1"/>
    <col min="4" max="4" width="6.77734375" bestFit="1" customWidth="1"/>
    <col min="5" max="5" width="26.6640625" bestFit="1" customWidth="1"/>
    <col min="8" max="8" width="11.77734375" bestFit="1" customWidth="1"/>
    <col min="9" max="9" width="12.6640625" bestFit="1" customWidth="1"/>
    <col min="10" max="10" width="12.44140625" bestFit="1" customWidth="1"/>
    <col min="11" max="11" width="20.109375" bestFit="1" customWidth="1"/>
    <col min="12" max="12" width="17.6640625" style="126" hidden="1" customWidth="1"/>
    <col min="13" max="13" width="177.21875" bestFit="1" customWidth="1"/>
    <col min="15" max="15" width="9.88671875" bestFit="1" customWidth="1"/>
  </cols>
  <sheetData>
    <row r="1" spans="1:13" x14ac:dyDescent="0.3">
      <c r="A1" s="144"/>
      <c r="B1" s="5"/>
      <c r="C1" s="3" t="s">
        <v>0</v>
      </c>
      <c r="D1" s="3" t="s">
        <v>13</v>
      </c>
      <c r="E1" s="3" t="s">
        <v>26</v>
      </c>
      <c r="F1" s="3" t="s">
        <v>1</v>
      </c>
      <c r="G1" s="3" t="s">
        <v>3</v>
      </c>
      <c r="H1" s="3" t="s">
        <v>4</v>
      </c>
      <c r="I1" s="3" t="s">
        <v>10</v>
      </c>
      <c r="J1" s="3" t="s">
        <v>5</v>
      </c>
      <c r="K1" s="3" t="s">
        <v>7</v>
      </c>
      <c r="L1" s="106" t="s">
        <v>89</v>
      </c>
      <c r="M1" s="142" t="s">
        <v>2</v>
      </c>
    </row>
    <row r="2" spans="1:13" x14ac:dyDescent="0.3">
      <c r="A2" s="145" t="s">
        <v>120</v>
      </c>
      <c r="B2" s="60">
        <v>1</v>
      </c>
      <c r="C2" s="17" t="s">
        <v>8</v>
      </c>
      <c r="D2" s="61" t="s">
        <v>9</v>
      </c>
      <c r="E2" s="61"/>
      <c r="F2" s="17">
        <v>2</v>
      </c>
      <c r="G2" s="65">
        <v>11.31</v>
      </c>
      <c r="H2" s="66">
        <v>1</v>
      </c>
      <c r="I2" s="65">
        <f>G2/H2</f>
        <v>11.31</v>
      </c>
      <c r="J2" s="65">
        <f>I2*F2</f>
        <v>22.62</v>
      </c>
      <c r="K2" s="67" t="s">
        <v>16</v>
      </c>
      <c r="L2" s="108" t="s">
        <v>99</v>
      </c>
      <c r="M2" s="86" t="s">
        <v>31</v>
      </c>
    </row>
    <row r="3" spans="1:13" x14ac:dyDescent="0.3">
      <c r="A3" s="145" t="s">
        <v>120</v>
      </c>
      <c r="B3" s="62">
        <v>2</v>
      </c>
      <c r="C3" s="63" t="s">
        <v>12</v>
      </c>
      <c r="D3" s="64" t="s">
        <v>11</v>
      </c>
      <c r="E3" s="64"/>
      <c r="F3" s="63">
        <v>2</v>
      </c>
      <c r="G3" s="68">
        <v>5.63</v>
      </c>
      <c r="H3" s="69">
        <v>1</v>
      </c>
      <c r="I3" s="68">
        <f t="shared" ref="I3:I26" si="0">G3/H3</f>
        <v>5.63</v>
      </c>
      <c r="J3" s="68">
        <f t="shared" ref="J3:J22" si="1">I3*F3</f>
        <v>11.26</v>
      </c>
      <c r="K3" s="70" t="s">
        <v>15</v>
      </c>
      <c r="L3" s="108" t="s">
        <v>99</v>
      </c>
      <c r="M3" s="86" t="s">
        <v>32</v>
      </c>
    </row>
    <row r="4" spans="1:13" hidden="1" x14ac:dyDescent="0.3">
      <c r="A4" s="145"/>
      <c r="B4" s="62">
        <v>3</v>
      </c>
      <c r="C4" s="63"/>
      <c r="D4" s="64" t="s">
        <v>14</v>
      </c>
      <c r="E4" s="71" t="s">
        <v>21</v>
      </c>
      <c r="F4" s="72">
        <v>2</v>
      </c>
      <c r="G4" s="73">
        <v>6.2</v>
      </c>
      <c r="H4" s="74">
        <v>1</v>
      </c>
      <c r="I4" s="73">
        <f t="shared" si="0"/>
        <v>6.2</v>
      </c>
      <c r="J4" s="73">
        <f t="shared" si="1"/>
        <v>12.4</v>
      </c>
      <c r="K4" s="70" t="s">
        <v>17</v>
      </c>
      <c r="L4" s="107"/>
      <c r="M4" s="86"/>
    </row>
    <row r="5" spans="1:13" x14ac:dyDescent="0.3">
      <c r="A5" s="145" t="s">
        <v>120</v>
      </c>
      <c r="B5" s="62">
        <v>3</v>
      </c>
      <c r="C5" s="63"/>
      <c r="D5" s="64" t="s">
        <v>101</v>
      </c>
      <c r="E5" s="64"/>
      <c r="F5" s="63">
        <v>2</v>
      </c>
      <c r="G5" s="68">
        <v>4.9400000000000004</v>
      </c>
      <c r="H5" s="69">
        <v>1</v>
      </c>
      <c r="I5" s="68">
        <f t="shared" si="0"/>
        <v>4.9400000000000004</v>
      </c>
      <c r="J5" s="68">
        <f t="shared" si="1"/>
        <v>9.8800000000000008</v>
      </c>
      <c r="K5" s="139" t="s">
        <v>17</v>
      </c>
      <c r="L5" s="108" t="s">
        <v>99</v>
      </c>
      <c r="M5" s="86"/>
    </row>
    <row r="6" spans="1:13" hidden="1" x14ac:dyDescent="0.3">
      <c r="A6" s="145"/>
      <c r="B6" s="62">
        <v>4</v>
      </c>
      <c r="C6" s="63"/>
      <c r="D6" s="64" t="s">
        <v>18</v>
      </c>
      <c r="E6" s="71" t="s">
        <v>20</v>
      </c>
      <c r="F6" s="72">
        <v>1</v>
      </c>
      <c r="G6" s="73">
        <v>10.79</v>
      </c>
      <c r="H6" s="74">
        <v>1</v>
      </c>
      <c r="I6" s="73">
        <f t="shared" si="0"/>
        <v>10.79</v>
      </c>
      <c r="J6" s="73">
        <f t="shared" si="1"/>
        <v>10.79</v>
      </c>
      <c r="K6" s="70" t="s">
        <v>19</v>
      </c>
      <c r="L6" s="107"/>
      <c r="M6" s="87"/>
    </row>
    <row r="7" spans="1:13" x14ac:dyDescent="0.3">
      <c r="A7" s="145" t="s">
        <v>120</v>
      </c>
      <c r="B7" s="62">
        <v>4</v>
      </c>
      <c r="C7" s="63"/>
      <c r="D7" s="64" t="s">
        <v>103</v>
      </c>
      <c r="E7" s="64" t="s">
        <v>115</v>
      </c>
      <c r="F7" s="63">
        <v>1</v>
      </c>
      <c r="G7" s="68">
        <v>9.42</v>
      </c>
      <c r="H7" s="69">
        <v>1</v>
      </c>
      <c r="I7" s="68">
        <f t="shared" si="0"/>
        <v>9.42</v>
      </c>
      <c r="J7" s="68">
        <f t="shared" si="1"/>
        <v>9.42</v>
      </c>
      <c r="K7" s="139" t="s">
        <v>19</v>
      </c>
      <c r="L7" s="108" t="s">
        <v>99</v>
      </c>
      <c r="M7" s="87"/>
    </row>
    <row r="8" spans="1:13" x14ac:dyDescent="0.3">
      <c r="A8" s="145" t="s">
        <v>120</v>
      </c>
      <c r="B8" s="62">
        <v>5</v>
      </c>
      <c r="C8" s="63"/>
      <c r="D8" s="64" t="s">
        <v>11</v>
      </c>
      <c r="E8" s="64"/>
      <c r="F8" s="63">
        <v>2</v>
      </c>
      <c r="G8" s="68">
        <v>5.63</v>
      </c>
      <c r="H8" s="69">
        <v>1</v>
      </c>
      <c r="I8" s="68">
        <f t="shared" si="0"/>
        <v>5.63</v>
      </c>
      <c r="J8" s="68">
        <f t="shared" si="1"/>
        <v>11.26</v>
      </c>
      <c r="K8" s="139" t="s">
        <v>116</v>
      </c>
      <c r="L8" s="108" t="s">
        <v>99</v>
      </c>
      <c r="M8" s="87"/>
    </row>
    <row r="9" spans="1:13" hidden="1" x14ac:dyDescent="0.3">
      <c r="A9" s="145"/>
      <c r="B9" s="62">
        <v>6</v>
      </c>
      <c r="C9" s="63"/>
      <c r="D9" s="64" t="s">
        <v>23</v>
      </c>
      <c r="E9" s="71" t="s">
        <v>20</v>
      </c>
      <c r="F9" s="72">
        <v>2</v>
      </c>
      <c r="G9" s="73">
        <v>7</v>
      </c>
      <c r="H9" s="74">
        <v>1</v>
      </c>
      <c r="I9" s="73">
        <f t="shared" si="0"/>
        <v>7</v>
      </c>
      <c r="J9" s="73">
        <f t="shared" si="1"/>
        <v>14</v>
      </c>
      <c r="K9" s="70" t="s">
        <v>22</v>
      </c>
      <c r="L9" s="107"/>
      <c r="M9" s="87" t="s">
        <v>60</v>
      </c>
    </row>
    <row r="10" spans="1:13" x14ac:dyDescent="0.3">
      <c r="A10" s="145" t="s">
        <v>120</v>
      </c>
      <c r="B10" s="62">
        <v>6</v>
      </c>
      <c r="C10" s="63"/>
      <c r="D10" s="64" t="s">
        <v>104</v>
      </c>
      <c r="E10" s="64" t="s">
        <v>115</v>
      </c>
      <c r="F10" s="63">
        <v>2</v>
      </c>
      <c r="G10" s="68">
        <v>7.35</v>
      </c>
      <c r="H10" s="69">
        <v>1</v>
      </c>
      <c r="I10" s="68">
        <f t="shared" si="0"/>
        <v>7.35</v>
      </c>
      <c r="J10" s="68">
        <f t="shared" si="1"/>
        <v>14.7</v>
      </c>
      <c r="K10" s="139" t="s">
        <v>117</v>
      </c>
      <c r="L10" s="108" t="s">
        <v>99</v>
      </c>
      <c r="M10" s="87" t="s">
        <v>83</v>
      </c>
    </row>
    <row r="11" spans="1:13" ht="14.4" hidden="1" customHeight="1" x14ac:dyDescent="0.3">
      <c r="A11" s="146"/>
      <c r="B11" s="48">
        <v>8</v>
      </c>
      <c r="C11" s="18" t="s">
        <v>33</v>
      </c>
      <c r="D11" s="19"/>
      <c r="E11" s="19"/>
      <c r="F11" s="18">
        <v>8</v>
      </c>
      <c r="G11" s="20">
        <v>2.9</v>
      </c>
      <c r="H11" s="21">
        <v>1</v>
      </c>
      <c r="I11" s="20">
        <f t="shared" si="0"/>
        <v>2.9</v>
      </c>
      <c r="J11" s="20">
        <f t="shared" si="1"/>
        <v>23.2</v>
      </c>
      <c r="K11" s="22" t="s">
        <v>37</v>
      </c>
      <c r="L11" s="109"/>
      <c r="M11" s="88" t="s">
        <v>35</v>
      </c>
    </row>
    <row r="12" spans="1:13" x14ac:dyDescent="0.3">
      <c r="A12" s="147" t="s">
        <v>120</v>
      </c>
      <c r="B12" s="48">
        <v>8</v>
      </c>
      <c r="C12" s="49" t="s">
        <v>66</v>
      </c>
      <c r="D12" s="50"/>
      <c r="E12" s="50"/>
      <c r="F12" s="49">
        <v>10</v>
      </c>
      <c r="G12" s="51">
        <v>0.74</v>
      </c>
      <c r="H12" s="52">
        <v>1</v>
      </c>
      <c r="I12" s="51">
        <f>G12/H12</f>
        <v>0.74</v>
      </c>
      <c r="J12" s="51">
        <f>I12*F12</f>
        <v>7.4</v>
      </c>
      <c r="K12" s="53" t="s">
        <v>105</v>
      </c>
      <c r="L12" s="110" t="s">
        <v>99</v>
      </c>
      <c r="M12" s="75" t="s">
        <v>67</v>
      </c>
    </row>
    <row r="13" spans="1:13" hidden="1" x14ac:dyDescent="0.3">
      <c r="A13" s="148"/>
      <c r="B13" s="45">
        <v>9</v>
      </c>
      <c r="C13" s="23" t="s">
        <v>25</v>
      </c>
      <c r="D13" s="24"/>
      <c r="E13" s="24"/>
      <c r="F13" s="23">
        <v>2</v>
      </c>
      <c r="G13" s="25">
        <v>5.65</v>
      </c>
      <c r="H13" s="26">
        <v>1</v>
      </c>
      <c r="I13" s="25">
        <f>G13/H13</f>
        <v>5.65</v>
      </c>
      <c r="J13" s="25">
        <f>I13*F13</f>
        <v>11.3</v>
      </c>
      <c r="K13" s="27" t="s">
        <v>34</v>
      </c>
      <c r="L13" s="111"/>
      <c r="M13" s="89" t="s">
        <v>27</v>
      </c>
    </row>
    <row r="14" spans="1:13" x14ac:dyDescent="0.3">
      <c r="A14" s="149" t="s">
        <v>120</v>
      </c>
      <c r="B14" s="45">
        <v>9</v>
      </c>
      <c r="C14" s="55" t="s">
        <v>38</v>
      </c>
      <c r="D14" s="56"/>
      <c r="E14" s="56"/>
      <c r="F14" s="55">
        <v>6</v>
      </c>
      <c r="G14" s="57">
        <v>1.8</v>
      </c>
      <c r="H14" s="58">
        <v>1</v>
      </c>
      <c r="I14" s="57">
        <f t="shared" si="0"/>
        <v>1.8</v>
      </c>
      <c r="J14" s="57">
        <f t="shared" si="1"/>
        <v>10.8</v>
      </c>
      <c r="K14" s="59" t="s">
        <v>65</v>
      </c>
      <c r="L14" s="112" t="s">
        <v>99</v>
      </c>
      <c r="M14" s="76" t="s">
        <v>36</v>
      </c>
    </row>
    <row r="15" spans="1:13" hidden="1" x14ac:dyDescent="0.3">
      <c r="A15" s="150"/>
      <c r="B15" s="141">
        <v>10</v>
      </c>
      <c r="C15" s="28" t="s">
        <v>59</v>
      </c>
      <c r="D15" s="29"/>
      <c r="E15" s="29"/>
      <c r="F15" s="28">
        <v>50</v>
      </c>
      <c r="G15" s="30">
        <v>0.4</v>
      </c>
      <c r="H15" s="31">
        <v>1</v>
      </c>
      <c r="I15" s="30">
        <f>G15/H15</f>
        <v>0.4</v>
      </c>
      <c r="J15" s="30">
        <f>I15*F15</f>
        <v>20</v>
      </c>
      <c r="K15" s="32" t="s">
        <v>68</v>
      </c>
      <c r="L15" s="113"/>
      <c r="M15" s="90" t="s">
        <v>58</v>
      </c>
    </row>
    <row r="16" spans="1:13" x14ac:dyDescent="0.3">
      <c r="A16" s="159" t="s">
        <v>120</v>
      </c>
      <c r="B16" s="141">
        <v>10</v>
      </c>
      <c r="C16" s="33" t="s">
        <v>70</v>
      </c>
      <c r="D16" s="34" t="s">
        <v>71</v>
      </c>
      <c r="E16" s="34" t="s">
        <v>84</v>
      </c>
      <c r="F16" s="33">
        <v>50</v>
      </c>
      <c r="G16" s="35">
        <v>5.24</v>
      </c>
      <c r="H16" s="36">
        <v>50</v>
      </c>
      <c r="I16" s="35">
        <f>G16/H16</f>
        <v>0.1048</v>
      </c>
      <c r="J16" s="35">
        <f>I16*F16</f>
        <v>5.24</v>
      </c>
      <c r="K16" s="37"/>
      <c r="L16" s="114" t="s">
        <v>99</v>
      </c>
      <c r="M16" s="80" t="s">
        <v>72</v>
      </c>
    </row>
    <row r="17" spans="1:13" x14ac:dyDescent="0.3">
      <c r="A17" s="151" t="s">
        <v>120</v>
      </c>
      <c r="B17" s="141">
        <v>11</v>
      </c>
      <c r="C17" s="33" t="s">
        <v>73</v>
      </c>
      <c r="D17" s="34"/>
      <c r="E17" s="34" t="s">
        <v>84</v>
      </c>
      <c r="F17" s="33">
        <v>50</v>
      </c>
      <c r="G17" s="35">
        <v>0.21</v>
      </c>
      <c r="H17" s="36">
        <v>1</v>
      </c>
      <c r="I17" s="35">
        <f>G17/H17</f>
        <v>0.21</v>
      </c>
      <c r="J17" s="35">
        <f>I17*F17</f>
        <v>10.5</v>
      </c>
      <c r="K17" s="37"/>
      <c r="L17" s="115" t="s">
        <v>99</v>
      </c>
      <c r="M17" s="77" t="s">
        <v>74</v>
      </c>
    </row>
    <row r="18" spans="1:13" x14ac:dyDescent="0.3">
      <c r="A18" s="145" t="s">
        <v>120</v>
      </c>
      <c r="B18" s="46">
        <v>12</v>
      </c>
      <c r="C18" s="140" t="s">
        <v>40</v>
      </c>
      <c r="D18" s="11"/>
      <c r="E18" s="11"/>
      <c r="F18">
        <v>6</v>
      </c>
      <c r="G18" s="1">
        <v>2.8</v>
      </c>
      <c r="H18" s="8">
        <v>1</v>
      </c>
      <c r="I18" s="1">
        <f t="shared" si="0"/>
        <v>2.8</v>
      </c>
      <c r="J18" s="1">
        <f t="shared" si="1"/>
        <v>16.799999999999997</v>
      </c>
      <c r="K18" s="13"/>
      <c r="L18" s="108" t="s">
        <v>99</v>
      </c>
      <c r="M18" s="86" t="s">
        <v>39</v>
      </c>
    </row>
    <row r="19" spans="1:13" x14ac:dyDescent="0.3">
      <c r="A19" s="145" t="s">
        <v>120</v>
      </c>
      <c r="B19" s="46">
        <v>13</v>
      </c>
      <c r="C19" t="s">
        <v>41</v>
      </c>
      <c r="D19" s="11" t="s">
        <v>86</v>
      </c>
      <c r="E19" s="11" t="s">
        <v>85</v>
      </c>
      <c r="F19">
        <v>1</v>
      </c>
      <c r="G19" s="1">
        <v>9.51</v>
      </c>
      <c r="H19" s="8">
        <v>1</v>
      </c>
      <c r="I19" s="1">
        <f t="shared" si="0"/>
        <v>9.51</v>
      </c>
      <c r="J19" s="1">
        <f t="shared" si="1"/>
        <v>9.51</v>
      </c>
      <c r="K19" s="13" t="s">
        <v>76</v>
      </c>
      <c r="L19" s="108" t="s">
        <v>99</v>
      </c>
      <c r="M19" s="86" t="s">
        <v>42</v>
      </c>
    </row>
    <row r="20" spans="1:13" x14ac:dyDescent="0.3">
      <c r="A20" s="152" t="s">
        <v>120</v>
      </c>
      <c r="B20" s="46">
        <v>14</v>
      </c>
      <c r="C20" t="s">
        <v>43</v>
      </c>
      <c r="D20" s="11"/>
      <c r="E20" s="11"/>
      <c r="F20">
        <v>4</v>
      </c>
      <c r="G20" s="1">
        <v>5.92</v>
      </c>
      <c r="H20" s="8">
        <v>2</v>
      </c>
      <c r="I20" s="1">
        <f t="shared" si="0"/>
        <v>2.96</v>
      </c>
      <c r="J20" s="1">
        <f t="shared" si="1"/>
        <v>11.84</v>
      </c>
      <c r="K20" s="13" t="s">
        <v>44</v>
      </c>
      <c r="L20" s="116" t="s">
        <v>99</v>
      </c>
      <c r="M20" s="91" t="s">
        <v>100</v>
      </c>
    </row>
    <row r="21" spans="1:13" x14ac:dyDescent="0.3">
      <c r="A21" s="153" t="s">
        <v>120</v>
      </c>
      <c r="B21" s="46">
        <v>15</v>
      </c>
      <c r="C21" t="s">
        <v>45</v>
      </c>
      <c r="D21" s="11"/>
      <c r="E21" s="11" t="s">
        <v>123</v>
      </c>
      <c r="F21">
        <v>100</v>
      </c>
      <c r="G21" s="1">
        <v>4.51</v>
      </c>
      <c r="H21" s="8">
        <v>100</v>
      </c>
      <c r="I21" s="1">
        <f t="shared" si="0"/>
        <v>4.5100000000000001E-2</v>
      </c>
      <c r="J21" s="1">
        <f t="shared" si="1"/>
        <v>4.51</v>
      </c>
      <c r="K21" s="13"/>
      <c r="L21" s="117" t="s">
        <v>99</v>
      </c>
      <c r="M21" s="93" t="s">
        <v>122</v>
      </c>
    </row>
    <row r="22" spans="1:13" x14ac:dyDescent="0.3">
      <c r="A22" s="154" t="s">
        <v>120</v>
      </c>
      <c r="B22" s="47">
        <v>16</v>
      </c>
      <c r="C22" s="39" t="s">
        <v>48</v>
      </c>
      <c r="D22" s="40" t="s">
        <v>49</v>
      </c>
      <c r="E22" s="40"/>
      <c r="F22" s="39">
        <v>1</v>
      </c>
      <c r="G22" s="41">
        <v>9.14</v>
      </c>
      <c r="H22" s="42">
        <v>1</v>
      </c>
      <c r="I22" s="41">
        <f t="shared" si="0"/>
        <v>9.14</v>
      </c>
      <c r="J22" s="41">
        <f t="shared" si="1"/>
        <v>9.14</v>
      </c>
      <c r="K22" s="43" t="s">
        <v>64</v>
      </c>
      <c r="L22" s="118" t="s">
        <v>99</v>
      </c>
      <c r="M22" s="93" t="s">
        <v>63</v>
      </c>
    </row>
    <row r="23" spans="1:13" x14ac:dyDescent="0.3">
      <c r="A23" s="154" t="s">
        <v>120</v>
      </c>
      <c r="B23" s="47"/>
      <c r="C23" s="39"/>
      <c r="D23" s="40" t="s">
        <v>102</v>
      </c>
      <c r="E23" s="40"/>
      <c r="F23" s="39"/>
      <c r="G23" s="41"/>
      <c r="H23" s="42">
        <v>1</v>
      </c>
      <c r="I23" s="41"/>
      <c r="J23" s="41"/>
      <c r="K23" s="43" t="s">
        <v>50</v>
      </c>
      <c r="L23" s="118" t="s">
        <v>99</v>
      </c>
      <c r="M23" s="94"/>
    </row>
    <row r="24" spans="1:13" x14ac:dyDescent="0.3">
      <c r="A24" s="154" t="s">
        <v>120</v>
      </c>
      <c r="B24" s="47"/>
      <c r="C24" s="39"/>
      <c r="D24" s="40" t="s">
        <v>106</v>
      </c>
      <c r="E24" s="40">
        <f>39.37-19-15-4.5</f>
        <v>0.86999999999999744</v>
      </c>
      <c r="F24" s="39"/>
      <c r="G24" s="41"/>
      <c r="H24" s="42">
        <v>1</v>
      </c>
      <c r="I24" s="41"/>
      <c r="J24" s="41"/>
      <c r="K24" s="43" t="s">
        <v>51</v>
      </c>
      <c r="L24" s="118" t="s">
        <v>99</v>
      </c>
      <c r="M24" s="94"/>
    </row>
    <row r="25" spans="1:13" x14ac:dyDescent="0.3">
      <c r="A25" s="154" t="s">
        <v>120</v>
      </c>
      <c r="B25" s="38"/>
      <c r="C25" s="39"/>
      <c r="D25" s="40" t="s">
        <v>107</v>
      </c>
      <c r="E25" s="40" t="s">
        <v>108</v>
      </c>
      <c r="F25" s="39"/>
      <c r="G25" s="41"/>
      <c r="H25" s="42">
        <v>1</v>
      </c>
      <c r="I25" s="41"/>
      <c r="J25" s="41"/>
      <c r="K25" s="43" t="s">
        <v>52</v>
      </c>
      <c r="L25" s="118" t="s">
        <v>99</v>
      </c>
      <c r="M25" s="94"/>
    </row>
    <row r="26" spans="1:13" hidden="1" x14ac:dyDescent="0.3">
      <c r="A26" s="155"/>
      <c r="B26" s="132">
        <v>17</v>
      </c>
      <c r="C26" s="131" t="s">
        <v>75</v>
      </c>
      <c r="D26" s="133"/>
      <c r="E26" s="133"/>
      <c r="F26" s="131">
        <v>1</v>
      </c>
      <c r="G26" s="134">
        <v>20</v>
      </c>
      <c r="H26" s="135">
        <v>1</v>
      </c>
      <c r="I26" s="134">
        <f t="shared" si="0"/>
        <v>20</v>
      </c>
      <c r="J26" s="134"/>
      <c r="K26" s="137" t="s">
        <v>109</v>
      </c>
      <c r="L26" s="136"/>
      <c r="M26" s="143" t="s">
        <v>88</v>
      </c>
    </row>
    <row r="27" spans="1:13" x14ac:dyDescent="0.3">
      <c r="A27" s="152" t="s">
        <v>120</v>
      </c>
      <c r="B27" s="6">
        <v>17</v>
      </c>
      <c r="C27" t="s">
        <v>93</v>
      </c>
      <c r="D27" s="11"/>
      <c r="E27" s="11"/>
      <c r="F27">
        <v>1</v>
      </c>
      <c r="G27" s="1">
        <v>18.95</v>
      </c>
      <c r="H27" s="8">
        <v>1</v>
      </c>
      <c r="I27" s="1">
        <f>G27/H27</f>
        <v>18.95</v>
      </c>
      <c r="J27" s="1">
        <f>I27*F27</f>
        <v>18.95</v>
      </c>
      <c r="K27" s="13"/>
      <c r="L27" s="120" t="s">
        <v>99</v>
      </c>
      <c r="M27" s="91" t="s">
        <v>94</v>
      </c>
    </row>
    <row r="28" spans="1:13" hidden="1" x14ac:dyDescent="0.3">
      <c r="A28" s="155"/>
      <c r="B28" s="100">
        <v>19</v>
      </c>
      <c r="C28" s="101" t="s">
        <v>56</v>
      </c>
      <c r="D28" s="102"/>
      <c r="E28" s="102"/>
      <c r="F28" s="101">
        <v>3</v>
      </c>
      <c r="G28" s="103">
        <v>11.99</v>
      </c>
      <c r="H28" s="104">
        <v>1</v>
      </c>
      <c r="I28" s="103">
        <f>G28/H28</f>
        <v>11.99</v>
      </c>
      <c r="J28" s="103">
        <f>I28*F28</f>
        <v>35.97</v>
      </c>
      <c r="K28" s="105"/>
      <c r="L28" s="121"/>
      <c r="M28" s="128" t="s">
        <v>57</v>
      </c>
    </row>
    <row r="29" spans="1:13" hidden="1" x14ac:dyDescent="0.3">
      <c r="A29" s="155"/>
      <c r="B29" s="100">
        <v>20</v>
      </c>
      <c r="C29" s="101" t="s">
        <v>90</v>
      </c>
      <c r="D29" s="102"/>
      <c r="E29" s="102"/>
      <c r="F29" s="101">
        <v>3</v>
      </c>
      <c r="G29" s="103">
        <v>6.3</v>
      </c>
      <c r="H29" s="104">
        <v>1</v>
      </c>
      <c r="I29" s="103">
        <f>G29/H29</f>
        <v>6.3</v>
      </c>
      <c r="J29" s="103">
        <f>F29*I29</f>
        <v>18.899999999999999</v>
      </c>
      <c r="K29" s="105"/>
      <c r="L29" s="122"/>
      <c r="M29" s="129" t="s">
        <v>91</v>
      </c>
    </row>
    <row r="30" spans="1:13" hidden="1" x14ac:dyDescent="0.3">
      <c r="A30" s="155"/>
      <c r="B30" s="100">
        <v>21</v>
      </c>
      <c r="C30" s="101" t="s">
        <v>95</v>
      </c>
      <c r="D30" s="102"/>
      <c r="E30" s="102"/>
      <c r="F30" s="101">
        <v>1</v>
      </c>
      <c r="G30" s="103">
        <v>23.99</v>
      </c>
      <c r="H30" s="104">
        <v>1</v>
      </c>
      <c r="I30" s="103">
        <f>G30/H30</f>
        <v>23.99</v>
      </c>
      <c r="J30" s="103">
        <f>I30*F30</f>
        <v>23.99</v>
      </c>
      <c r="K30" s="105"/>
      <c r="L30" s="121"/>
      <c r="M30" s="128" t="s">
        <v>96</v>
      </c>
    </row>
    <row r="31" spans="1:13" x14ac:dyDescent="0.3">
      <c r="A31" s="156" t="s">
        <v>120</v>
      </c>
      <c r="B31" s="6">
        <v>18</v>
      </c>
      <c r="C31" t="s">
        <v>97</v>
      </c>
      <c r="D31" s="11"/>
      <c r="E31" s="11"/>
      <c r="F31">
        <v>1</v>
      </c>
      <c r="G31" s="1">
        <v>49.4</v>
      </c>
      <c r="H31" s="8">
        <v>1</v>
      </c>
      <c r="I31" s="1">
        <f>G31/H31</f>
        <v>49.4</v>
      </c>
      <c r="J31" s="1">
        <f>I31*F31</f>
        <v>49.4</v>
      </c>
      <c r="K31" s="13"/>
      <c r="L31" s="123" t="s">
        <v>99</v>
      </c>
      <c r="M31" s="99" t="s">
        <v>98</v>
      </c>
    </row>
    <row r="32" spans="1:13" x14ac:dyDescent="0.3">
      <c r="A32" s="157"/>
      <c r="B32" s="6">
        <v>19</v>
      </c>
      <c r="D32" s="11"/>
      <c r="E32" s="11"/>
      <c r="G32" s="1"/>
      <c r="H32" s="8"/>
      <c r="I32" s="1"/>
      <c r="J32" s="1"/>
      <c r="K32" s="13"/>
      <c r="L32" s="124"/>
      <c r="M32" s="10"/>
    </row>
    <row r="33" spans="1:13" x14ac:dyDescent="0.3">
      <c r="A33" s="157"/>
      <c r="B33" s="6">
        <v>20</v>
      </c>
      <c r="D33" s="11"/>
      <c r="E33" s="11"/>
      <c r="G33" s="1"/>
      <c r="H33" s="8"/>
      <c r="I33" s="1"/>
      <c r="J33" s="1"/>
      <c r="K33" s="13"/>
      <c r="L33" s="124"/>
      <c r="M33" s="10"/>
    </row>
    <row r="34" spans="1:13" x14ac:dyDescent="0.3">
      <c r="A34" s="157"/>
      <c r="B34" s="6">
        <v>21</v>
      </c>
      <c r="D34" s="11"/>
      <c r="E34" s="11"/>
      <c r="G34" s="1"/>
      <c r="H34" s="8"/>
      <c r="I34" s="1"/>
      <c r="J34" s="1"/>
      <c r="K34" s="13"/>
      <c r="L34" s="124"/>
      <c r="M34" s="10"/>
    </row>
    <row r="35" spans="1:13" x14ac:dyDescent="0.3">
      <c r="A35" s="157"/>
      <c r="B35" s="6">
        <v>22</v>
      </c>
      <c r="D35" s="11"/>
      <c r="E35" s="11"/>
      <c r="G35" s="1"/>
      <c r="H35" s="8"/>
      <c r="I35" s="1"/>
      <c r="J35" s="1"/>
      <c r="K35" s="13"/>
      <c r="L35" s="124"/>
      <c r="M35" s="10"/>
    </row>
    <row r="36" spans="1:13" x14ac:dyDescent="0.3">
      <c r="A36" s="144"/>
      <c r="B36" s="5">
        <v>23</v>
      </c>
      <c r="C36" s="2"/>
      <c r="D36" s="12"/>
      <c r="E36" s="12"/>
      <c r="F36" s="2"/>
      <c r="G36" s="4"/>
      <c r="H36" s="9"/>
      <c r="I36" s="4"/>
      <c r="J36" s="4"/>
      <c r="K36" s="14"/>
      <c r="L36" s="125"/>
      <c r="M36" s="5"/>
    </row>
    <row r="37" spans="1:13" ht="14.4" customHeight="1" x14ac:dyDescent="0.3">
      <c r="C37" s="15" t="s">
        <v>61</v>
      </c>
      <c r="E37" s="15"/>
      <c r="F37" s="17"/>
      <c r="G37" s="17"/>
      <c r="I37" s="251" t="s">
        <v>6</v>
      </c>
      <c r="J37" s="253">
        <f>SUM(J2,J3,J5,J7,J8,J10,J12,J14,J16,J17,J18,J19,J20,J21,J22,J26,J27,J31)</f>
        <v>233.23</v>
      </c>
    </row>
    <row r="38" spans="1:13" ht="14.4" customHeight="1" x14ac:dyDescent="0.3">
      <c r="C38" t="s">
        <v>69</v>
      </c>
      <c r="D38">
        <v>4</v>
      </c>
      <c r="I38" s="252"/>
      <c r="J38" s="254"/>
      <c r="L38" s="138"/>
    </row>
    <row r="39" spans="1:13" x14ac:dyDescent="0.3">
      <c r="C39" t="s">
        <v>62</v>
      </c>
      <c r="D39">
        <v>6</v>
      </c>
      <c r="I39" s="78">
        <v>8020</v>
      </c>
      <c r="J39" s="79">
        <f>SUM(J2,J3,J5,J7,J8,J10,J12,J14,J17,J18,J19)</f>
        <v>134.15</v>
      </c>
    </row>
    <row r="40" spans="1:13" x14ac:dyDescent="0.3">
      <c r="H40" t="s">
        <v>121</v>
      </c>
      <c r="I40" s="44" t="s">
        <v>77</v>
      </c>
      <c r="J40" s="83">
        <f>SUM(J20,J28)</f>
        <v>47.81</v>
      </c>
    </row>
    <row r="41" spans="1:13" x14ac:dyDescent="0.3">
      <c r="C41" s="15" t="s">
        <v>110</v>
      </c>
      <c r="I41" s="81" t="s">
        <v>78</v>
      </c>
      <c r="J41" s="82">
        <f>SUM(J22,J21,J16)</f>
        <v>18.89</v>
      </c>
    </row>
    <row r="42" spans="1:13" x14ac:dyDescent="0.3">
      <c r="C42" t="s">
        <v>113</v>
      </c>
      <c r="D42">
        <v>16.399999999999999</v>
      </c>
      <c r="E42" s="17" t="s">
        <v>112</v>
      </c>
      <c r="F42" s="1"/>
      <c r="G42" s="16"/>
      <c r="I42" s="84" t="s">
        <v>79</v>
      </c>
      <c r="J42" s="85">
        <v>0</v>
      </c>
    </row>
    <row r="43" spans="1:13" x14ac:dyDescent="0.3">
      <c r="C43" t="s">
        <v>114</v>
      </c>
      <c r="D43">
        <f>16-(1.8*2)</f>
        <v>12.4</v>
      </c>
      <c r="E43" t="s">
        <v>118</v>
      </c>
      <c r="F43" s="16"/>
      <c r="I43" s="96" t="s">
        <v>87</v>
      </c>
      <c r="J43" s="97">
        <f>SUM(J26)</f>
        <v>0</v>
      </c>
    </row>
    <row r="44" spans="1:13" x14ac:dyDescent="0.3">
      <c r="C44" t="s">
        <v>111</v>
      </c>
      <c r="D44">
        <v>3.8</v>
      </c>
      <c r="E44" t="s">
        <v>119</v>
      </c>
      <c r="H44" t="s">
        <v>121</v>
      </c>
      <c r="I44" s="98" t="s">
        <v>92</v>
      </c>
      <c r="J44" s="127">
        <f>J31</f>
        <v>49.4</v>
      </c>
    </row>
    <row r="46" spans="1:13" x14ac:dyDescent="0.3">
      <c r="J46" s="16"/>
    </row>
  </sheetData>
  <mergeCells count="2">
    <mergeCell ref="I37:I38"/>
    <mergeCell ref="J37:J38"/>
  </mergeCells>
  <hyperlinks>
    <hyperlink ref="M3" r:id="rId1" xr:uid="{00000000-0004-0000-0100-000000000000}"/>
    <hyperlink ref="M2" r:id="rId2" xr:uid="{00000000-0004-0000-0100-000001000000}"/>
    <hyperlink ref="M13" r:id="rId3" xr:uid="{00000000-0004-0000-0100-000002000000}"/>
    <hyperlink ref="M11" r:id="rId4" xr:uid="{00000000-0004-0000-0100-000003000000}"/>
    <hyperlink ref="M14" r:id="rId5" xr:uid="{00000000-0004-0000-0100-000004000000}"/>
    <hyperlink ref="M18" r:id="rId6" xr:uid="{00000000-0004-0000-0100-000005000000}"/>
    <hyperlink ref="M19" r:id="rId7" xr:uid="{00000000-0004-0000-0100-000006000000}"/>
    <hyperlink ref="M22" r:id="rId8" location="1078N12" xr:uid="{00000000-0004-0000-0100-000007000000}"/>
    <hyperlink ref="M28" r:id="rId9" xr:uid="{00000000-0004-0000-0100-000008000000}"/>
    <hyperlink ref="M15" r:id="rId10" xr:uid="{00000000-0004-0000-0100-000009000000}"/>
    <hyperlink ref="M12" r:id="rId11" xr:uid="{00000000-0004-0000-0100-00000A000000}"/>
    <hyperlink ref="M16" r:id="rId12" location="92949A537" xr:uid="{00000000-0004-0000-0100-00000B000000}"/>
    <hyperlink ref="M17" r:id="rId13" xr:uid="{00000000-0004-0000-0100-00000C000000}"/>
    <hyperlink ref="M26" r:id="rId14" xr:uid="{00000000-0004-0000-0100-00000D000000}"/>
    <hyperlink ref="M31" r:id="rId15" xr:uid="{00000000-0004-0000-0100-00000E000000}"/>
    <hyperlink ref="M20" r:id="rId16" xr:uid="{00000000-0004-0000-0100-00000F000000}"/>
    <hyperlink ref="M27" r:id="rId17" xr:uid="{00000000-0004-0000-0100-000010000000}"/>
  </hyperlinks>
  <pageMargins left="0.7" right="0.7" top="0.75" bottom="0.75" header="0.3" footer="0.3"/>
  <pageSetup orientation="portrait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workbookViewId="0">
      <pane ySplit="1" topLeftCell="A17" activePane="bottomLeft" state="frozen"/>
      <selection activeCell="B1" sqref="B1"/>
      <selection pane="bottomLeft"/>
    </sheetView>
  </sheetViews>
  <sheetFormatPr defaultRowHeight="14.4" x14ac:dyDescent="0.3"/>
  <cols>
    <col min="1" max="1" width="3" bestFit="1" customWidth="1"/>
    <col min="2" max="2" width="28.21875" bestFit="1" customWidth="1"/>
    <col min="3" max="3" width="6.77734375" bestFit="1" customWidth="1"/>
    <col min="4" max="4" width="26.6640625" bestFit="1" customWidth="1"/>
    <col min="7" max="7" width="11.77734375" bestFit="1" customWidth="1"/>
    <col min="8" max="8" width="12.6640625" bestFit="1" customWidth="1"/>
    <col min="9" max="9" width="12.44140625" bestFit="1" customWidth="1"/>
    <col min="10" max="10" width="17.6640625" bestFit="1" customWidth="1"/>
    <col min="11" max="11" width="17.6640625" style="126" customWidth="1"/>
    <col min="12" max="12" width="142.109375" bestFit="1" customWidth="1"/>
    <col min="14" max="14" width="9.88671875" bestFit="1" customWidth="1"/>
  </cols>
  <sheetData>
    <row r="1" spans="1:12" x14ac:dyDescent="0.3">
      <c r="A1" s="5"/>
      <c r="B1" s="3" t="s">
        <v>0</v>
      </c>
      <c r="C1" s="3" t="s">
        <v>13</v>
      </c>
      <c r="D1" s="3" t="s">
        <v>26</v>
      </c>
      <c r="E1" s="3" t="s">
        <v>1</v>
      </c>
      <c r="F1" s="3" t="s">
        <v>3</v>
      </c>
      <c r="G1" s="3" t="s">
        <v>4</v>
      </c>
      <c r="H1" s="3" t="s">
        <v>10</v>
      </c>
      <c r="I1" s="3" t="s">
        <v>5</v>
      </c>
      <c r="J1" s="3" t="s">
        <v>7</v>
      </c>
      <c r="K1" s="106" t="s">
        <v>89</v>
      </c>
      <c r="L1" s="7" t="s">
        <v>2</v>
      </c>
    </row>
    <row r="2" spans="1:12" x14ac:dyDescent="0.3">
      <c r="A2" s="60">
        <v>1</v>
      </c>
      <c r="B2" s="17" t="s">
        <v>8</v>
      </c>
      <c r="C2" s="61" t="s">
        <v>9</v>
      </c>
      <c r="D2" s="61"/>
      <c r="E2" s="17">
        <v>2</v>
      </c>
      <c r="F2" s="65">
        <v>11.31</v>
      </c>
      <c r="G2" s="66">
        <v>1</v>
      </c>
      <c r="H2" s="65">
        <f>F2/G2</f>
        <v>11.31</v>
      </c>
      <c r="I2" s="65">
        <f>H2*E2</f>
        <v>22.62</v>
      </c>
      <c r="J2" s="67" t="s">
        <v>16</v>
      </c>
      <c r="K2" s="107"/>
      <c r="L2" s="86" t="s">
        <v>31</v>
      </c>
    </row>
    <row r="3" spans="1:12" s="44" customFormat="1" x14ac:dyDescent="0.3">
      <c r="A3" s="62">
        <v>2</v>
      </c>
      <c r="B3" s="63" t="s">
        <v>12</v>
      </c>
      <c r="C3" s="64" t="s">
        <v>11</v>
      </c>
      <c r="D3" s="64"/>
      <c r="E3" s="63">
        <v>2</v>
      </c>
      <c r="F3" s="68">
        <v>5.63</v>
      </c>
      <c r="G3" s="69">
        <v>1</v>
      </c>
      <c r="H3" s="68">
        <f t="shared" ref="H3:H27" si="0">F3/G3</f>
        <v>5.63</v>
      </c>
      <c r="I3" s="68">
        <f t="shared" ref="I3:I27" si="1">H3*E3</f>
        <v>11.26</v>
      </c>
      <c r="J3" s="70" t="s">
        <v>15</v>
      </c>
      <c r="K3" s="107"/>
      <c r="L3" s="86" t="s">
        <v>32</v>
      </c>
    </row>
    <row r="4" spans="1:12" s="44" customFormat="1" hidden="1" x14ac:dyDescent="0.3">
      <c r="A4" s="62">
        <v>3</v>
      </c>
      <c r="B4" s="63"/>
      <c r="C4" s="64" t="s">
        <v>14</v>
      </c>
      <c r="D4" s="71" t="s">
        <v>21</v>
      </c>
      <c r="E4" s="72">
        <v>2</v>
      </c>
      <c r="F4" s="73">
        <v>6.2</v>
      </c>
      <c r="G4" s="74">
        <v>1</v>
      </c>
      <c r="H4" s="73">
        <f t="shared" si="0"/>
        <v>6.2</v>
      </c>
      <c r="I4" s="73">
        <f t="shared" si="1"/>
        <v>12.4</v>
      </c>
      <c r="J4" s="70" t="s">
        <v>17</v>
      </c>
      <c r="K4" s="107"/>
      <c r="L4" s="86"/>
    </row>
    <row r="5" spans="1:12" s="44" customFormat="1" x14ac:dyDescent="0.3">
      <c r="A5" s="62">
        <v>3</v>
      </c>
      <c r="B5" s="63"/>
      <c r="C5" s="64" t="s">
        <v>14</v>
      </c>
      <c r="D5" s="64" t="s">
        <v>81</v>
      </c>
      <c r="E5" s="63">
        <v>2</v>
      </c>
      <c r="F5" s="68">
        <v>4.25</v>
      </c>
      <c r="G5" s="69">
        <v>1</v>
      </c>
      <c r="H5" s="68">
        <f t="shared" si="0"/>
        <v>4.25</v>
      </c>
      <c r="I5" s="68">
        <f t="shared" si="1"/>
        <v>8.5</v>
      </c>
      <c r="J5" s="70" t="s">
        <v>17</v>
      </c>
      <c r="K5" s="107"/>
      <c r="L5" s="86"/>
    </row>
    <row r="6" spans="1:12" s="44" customFormat="1" hidden="1" x14ac:dyDescent="0.3">
      <c r="A6" s="62">
        <v>4</v>
      </c>
      <c r="B6" s="63"/>
      <c r="C6" s="64" t="s">
        <v>18</v>
      </c>
      <c r="D6" s="71" t="s">
        <v>20</v>
      </c>
      <c r="E6" s="72">
        <v>1</v>
      </c>
      <c r="F6" s="73">
        <v>10.79</v>
      </c>
      <c r="G6" s="74">
        <v>1</v>
      </c>
      <c r="H6" s="73">
        <f t="shared" si="0"/>
        <v>10.79</v>
      </c>
      <c r="I6" s="73">
        <f t="shared" si="1"/>
        <v>10.79</v>
      </c>
      <c r="J6" s="70" t="s">
        <v>19</v>
      </c>
      <c r="K6" s="107"/>
      <c r="L6" s="87"/>
    </row>
    <row r="7" spans="1:12" s="44" customFormat="1" x14ac:dyDescent="0.3">
      <c r="A7" s="62">
        <v>4</v>
      </c>
      <c r="B7" s="63"/>
      <c r="C7" s="64" t="s">
        <v>18</v>
      </c>
      <c r="D7" s="64" t="s">
        <v>82</v>
      </c>
      <c r="E7" s="63">
        <v>1</v>
      </c>
      <c r="F7" s="68">
        <v>6.9</v>
      </c>
      <c r="G7" s="69">
        <v>1</v>
      </c>
      <c r="H7" s="68">
        <f t="shared" si="0"/>
        <v>6.9</v>
      </c>
      <c r="I7" s="68">
        <f t="shared" si="1"/>
        <v>6.9</v>
      </c>
      <c r="J7" s="70" t="s">
        <v>19</v>
      </c>
      <c r="K7" s="107"/>
      <c r="L7" s="87"/>
    </row>
    <row r="8" spans="1:12" s="44" customFormat="1" x14ac:dyDescent="0.3">
      <c r="A8" s="62">
        <v>5</v>
      </c>
      <c r="B8" s="63"/>
      <c r="C8" s="64" t="s">
        <v>11</v>
      </c>
      <c r="D8" s="64" t="s">
        <v>80</v>
      </c>
      <c r="E8" s="63">
        <v>2</v>
      </c>
      <c r="F8" s="68">
        <v>9.5299999999999994</v>
      </c>
      <c r="G8" s="69">
        <v>1</v>
      </c>
      <c r="H8" s="68">
        <f t="shared" si="0"/>
        <v>9.5299999999999994</v>
      </c>
      <c r="I8" s="68">
        <f t="shared" si="1"/>
        <v>19.059999999999999</v>
      </c>
      <c r="J8" s="70" t="s">
        <v>24</v>
      </c>
      <c r="K8" s="107"/>
      <c r="L8" s="87"/>
    </row>
    <row r="9" spans="1:12" s="44" customFormat="1" hidden="1" x14ac:dyDescent="0.3">
      <c r="A9" s="62">
        <v>6</v>
      </c>
      <c r="B9" s="63"/>
      <c r="C9" s="64" t="s">
        <v>23</v>
      </c>
      <c r="D9" s="71" t="s">
        <v>20</v>
      </c>
      <c r="E9" s="72">
        <v>2</v>
      </c>
      <c r="F9" s="73">
        <v>7</v>
      </c>
      <c r="G9" s="74">
        <v>1</v>
      </c>
      <c r="H9" s="73">
        <f t="shared" si="0"/>
        <v>7</v>
      </c>
      <c r="I9" s="73">
        <f t="shared" si="1"/>
        <v>14</v>
      </c>
      <c r="J9" s="70" t="s">
        <v>22</v>
      </c>
      <c r="K9" s="107"/>
      <c r="L9" s="87" t="s">
        <v>60</v>
      </c>
    </row>
    <row r="10" spans="1:12" s="44" customFormat="1" x14ac:dyDescent="0.3">
      <c r="A10" s="62">
        <v>6</v>
      </c>
      <c r="B10" s="63"/>
      <c r="C10" s="64" t="s">
        <v>23</v>
      </c>
      <c r="D10" s="64" t="s">
        <v>82</v>
      </c>
      <c r="E10" s="63">
        <v>2</v>
      </c>
      <c r="F10" s="68">
        <v>3.1</v>
      </c>
      <c r="G10" s="69">
        <v>1</v>
      </c>
      <c r="H10" s="68">
        <f t="shared" si="0"/>
        <v>3.1</v>
      </c>
      <c r="I10" s="68">
        <f t="shared" si="1"/>
        <v>6.2</v>
      </c>
      <c r="J10" s="70" t="s">
        <v>22</v>
      </c>
      <c r="K10" s="107"/>
      <c r="L10" s="87" t="s">
        <v>83</v>
      </c>
    </row>
    <row r="11" spans="1:12" x14ac:dyDescent="0.3">
      <c r="A11" s="6">
        <v>7</v>
      </c>
      <c r="B11" t="s">
        <v>28</v>
      </c>
      <c r="C11" s="11" t="s">
        <v>29</v>
      </c>
      <c r="D11" s="11"/>
      <c r="E11">
        <v>2</v>
      </c>
      <c r="F11" s="1">
        <v>13.9</v>
      </c>
      <c r="G11" s="8">
        <v>1</v>
      </c>
      <c r="H11" s="1">
        <f t="shared" si="0"/>
        <v>13.9</v>
      </c>
      <c r="I11" s="1">
        <f t="shared" si="1"/>
        <v>27.8</v>
      </c>
      <c r="J11" s="13"/>
      <c r="K11" s="108"/>
      <c r="L11" s="86" t="s">
        <v>30</v>
      </c>
    </row>
    <row r="12" spans="1:12" s="18" customFormat="1" ht="14.4" hidden="1" customHeight="1" x14ac:dyDescent="0.3">
      <c r="A12" s="48">
        <v>8</v>
      </c>
      <c r="B12" s="18" t="s">
        <v>33</v>
      </c>
      <c r="C12" s="19"/>
      <c r="D12" s="19"/>
      <c r="E12" s="18">
        <v>8</v>
      </c>
      <c r="F12" s="20">
        <v>2.9</v>
      </c>
      <c r="G12" s="21">
        <v>1</v>
      </c>
      <c r="H12" s="20">
        <f t="shared" si="0"/>
        <v>2.9</v>
      </c>
      <c r="I12" s="20">
        <f t="shared" si="1"/>
        <v>23.2</v>
      </c>
      <c r="J12" s="22" t="s">
        <v>37</v>
      </c>
      <c r="K12" s="109"/>
      <c r="L12" s="88" t="s">
        <v>35</v>
      </c>
    </row>
    <row r="13" spans="1:12" s="54" customFormat="1" x14ac:dyDescent="0.3">
      <c r="A13" s="48">
        <v>8</v>
      </c>
      <c r="B13" s="49" t="s">
        <v>66</v>
      </c>
      <c r="C13" s="50"/>
      <c r="D13" s="50"/>
      <c r="E13" s="49">
        <v>8</v>
      </c>
      <c r="F13" s="51">
        <v>0.74</v>
      </c>
      <c r="G13" s="52">
        <v>1</v>
      </c>
      <c r="H13" s="51">
        <f>F13/G13</f>
        <v>0.74</v>
      </c>
      <c r="I13" s="51">
        <f>H13*E13</f>
        <v>5.92</v>
      </c>
      <c r="J13" s="53" t="s">
        <v>37</v>
      </c>
      <c r="K13" s="110"/>
      <c r="L13" s="75" t="s">
        <v>67</v>
      </c>
    </row>
    <row r="14" spans="1:12" s="23" customFormat="1" hidden="1" x14ac:dyDescent="0.3">
      <c r="A14" s="45">
        <v>9</v>
      </c>
      <c r="B14" s="23" t="s">
        <v>25</v>
      </c>
      <c r="C14" s="24"/>
      <c r="D14" s="24"/>
      <c r="E14" s="23">
        <v>2</v>
      </c>
      <c r="F14" s="25">
        <v>5.65</v>
      </c>
      <c r="G14" s="26">
        <v>1</v>
      </c>
      <c r="H14" s="25">
        <f>F14/G14</f>
        <v>5.65</v>
      </c>
      <c r="I14" s="25">
        <f>H14*E14</f>
        <v>11.3</v>
      </c>
      <c r="J14" s="27" t="s">
        <v>34</v>
      </c>
      <c r="K14" s="111"/>
      <c r="L14" s="89" t="s">
        <v>27</v>
      </c>
    </row>
    <row r="15" spans="1:12" s="55" customFormat="1" x14ac:dyDescent="0.3">
      <c r="A15" s="45">
        <v>9</v>
      </c>
      <c r="B15" s="55" t="s">
        <v>38</v>
      </c>
      <c r="C15" s="56"/>
      <c r="D15" s="56"/>
      <c r="E15" s="55">
        <v>6</v>
      </c>
      <c r="F15" s="57">
        <v>1.8</v>
      </c>
      <c r="G15" s="58">
        <v>1</v>
      </c>
      <c r="H15" s="57">
        <f t="shared" si="0"/>
        <v>1.8</v>
      </c>
      <c r="I15" s="57">
        <f t="shared" si="1"/>
        <v>10.8</v>
      </c>
      <c r="J15" s="59" t="s">
        <v>65</v>
      </c>
      <c r="K15" s="112"/>
      <c r="L15" s="76" t="s">
        <v>36</v>
      </c>
    </row>
    <row r="16" spans="1:12" s="28" customFormat="1" hidden="1" x14ac:dyDescent="0.3">
      <c r="A16" s="33">
        <v>10</v>
      </c>
      <c r="B16" s="28" t="s">
        <v>59</v>
      </c>
      <c r="C16" s="29"/>
      <c r="D16" s="29"/>
      <c r="E16" s="28">
        <v>50</v>
      </c>
      <c r="F16" s="30">
        <v>0.4</v>
      </c>
      <c r="G16" s="31">
        <v>1</v>
      </c>
      <c r="H16" s="30">
        <f>F16/G16</f>
        <v>0.4</v>
      </c>
      <c r="I16" s="30">
        <f>H16*E16</f>
        <v>20</v>
      </c>
      <c r="J16" s="32" t="s">
        <v>68</v>
      </c>
      <c r="K16" s="113"/>
      <c r="L16" s="90" t="s">
        <v>58</v>
      </c>
    </row>
    <row r="17" spans="1:12" s="33" customFormat="1" x14ac:dyDescent="0.3">
      <c r="A17" s="33">
        <v>10</v>
      </c>
      <c r="B17" s="33" t="s">
        <v>70</v>
      </c>
      <c r="C17" s="34" t="s">
        <v>71</v>
      </c>
      <c r="D17" s="34" t="s">
        <v>84</v>
      </c>
      <c r="E17" s="33">
        <v>50</v>
      </c>
      <c r="F17" s="35">
        <v>5.24</v>
      </c>
      <c r="G17" s="36">
        <v>50</v>
      </c>
      <c r="H17" s="35">
        <f>F17/G17</f>
        <v>0.1048</v>
      </c>
      <c r="I17" s="35">
        <f>H17*E17</f>
        <v>5.24</v>
      </c>
      <c r="J17" s="37"/>
      <c r="K17" s="114"/>
      <c r="L17" s="80" t="s">
        <v>72</v>
      </c>
    </row>
    <row r="18" spans="1:12" s="33" customFormat="1" x14ac:dyDescent="0.3">
      <c r="A18" s="33">
        <v>11</v>
      </c>
      <c r="B18" s="33" t="s">
        <v>73</v>
      </c>
      <c r="C18" s="34"/>
      <c r="D18" s="34" t="s">
        <v>84</v>
      </c>
      <c r="E18" s="33">
        <v>50</v>
      </c>
      <c r="F18" s="35">
        <v>0.21</v>
      </c>
      <c r="G18" s="36">
        <v>1</v>
      </c>
      <c r="H18" s="35">
        <f>F18/G18</f>
        <v>0.21</v>
      </c>
      <c r="I18" s="35">
        <f>H18*E18</f>
        <v>10.5</v>
      </c>
      <c r="J18" s="37"/>
      <c r="K18" s="115"/>
      <c r="L18" s="77" t="s">
        <v>74</v>
      </c>
    </row>
    <row r="19" spans="1:12" x14ac:dyDescent="0.3">
      <c r="A19" s="46">
        <v>12</v>
      </c>
      <c r="B19" t="s">
        <v>40</v>
      </c>
      <c r="C19" s="11"/>
      <c r="D19" s="11"/>
      <c r="E19">
        <v>4</v>
      </c>
      <c r="F19" s="1">
        <v>2.8</v>
      </c>
      <c r="G19" s="8">
        <v>1</v>
      </c>
      <c r="H19" s="1">
        <f t="shared" si="0"/>
        <v>2.8</v>
      </c>
      <c r="I19" s="1">
        <f t="shared" si="1"/>
        <v>11.2</v>
      </c>
      <c r="J19" s="13"/>
      <c r="K19" s="108"/>
      <c r="L19" s="86" t="s">
        <v>39</v>
      </c>
    </row>
    <row r="20" spans="1:12" x14ac:dyDescent="0.3">
      <c r="A20" s="46">
        <v>13</v>
      </c>
      <c r="B20" t="s">
        <v>41</v>
      </c>
      <c r="C20" s="11" t="s">
        <v>86</v>
      </c>
      <c r="D20" s="11" t="s">
        <v>85</v>
      </c>
      <c r="E20">
        <v>1</v>
      </c>
      <c r="F20" s="1">
        <v>9.51</v>
      </c>
      <c r="G20" s="8">
        <v>1</v>
      </c>
      <c r="H20" s="1">
        <f t="shared" si="0"/>
        <v>9.51</v>
      </c>
      <c r="I20" s="1">
        <f t="shared" si="1"/>
        <v>9.51</v>
      </c>
      <c r="J20" s="13" t="s">
        <v>76</v>
      </c>
      <c r="K20" s="108"/>
      <c r="L20" s="86" t="s">
        <v>42</v>
      </c>
    </row>
    <row r="21" spans="1:12" x14ac:dyDescent="0.3">
      <c r="A21" s="46">
        <v>14</v>
      </c>
      <c r="B21" t="s">
        <v>43</v>
      </c>
      <c r="C21" s="11"/>
      <c r="D21" s="11"/>
      <c r="E21">
        <v>4</v>
      </c>
      <c r="F21" s="1">
        <v>5.92</v>
      </c>
      <c r="G21" s="8">
        <v>2</v>
      </c>
      <c r="H21" s="1">
        <f t="shared" si="0"/>
        <v>2.96</v>
      </c>
      <c r="I21" s="1">
        <f t="shared" si="1"/>
        <v>11.84</v>
      </c>
      <c r="J21" s="13" t="s">
        <v>44</v>
      </c>
      <c r="K21" s="116" t="s">
        <v>99</v>
      </c>
      <c r="L21" s="130" t="s">
        <v>100</v>
      </c>
    </row>
    <row r="22" spans="1:12" x14ac:dyDescent="0.3">
      <c r="A22" s="46">
        <v>15</v>
      </c>
      <c r="B22" t="s">
        <v>45</v>
      </c>
      <c r="C22" s="11"/>
      <c r="D22" s="11"/>
      <c r="E22">
        <v>5</v>
      </c>
      <c r="F22" s="1">
        <v>2</v>
      </c>
      <c r="G22" s="8">
        <v>5</v>
      </c>
      <c r="H22" s="1">
        <f t="shared" si="0"/>
        <v>0.4</v>
      </c>
      <c r="I22" s="1">
        <f t="shared" si="1"/>
        <v>2</v>
      </c>
      <c r="J22" s="13"/>
      <c r="K22" s="117"/>
      <c r="L22" s="92" t="s">
        <v>46</v>
      </c>
    </row>
    <row r="23" spans="1:12" s="39" customFormat="1" x14ac:dyDescent="0.3">
      <c r="A23" s="47">
        <v>16</v>
      </c>
      <c r="B23" s="39" t="s">
        <v>48</v>
      </c>
      <c r="C23" s="40" t="s">
        <v>49</v>
      </c>
      <c r="D23" s="40"/>
      <c r="E23" s="39">
        <v>1</v>
      </c>
      <c r="F23" s="41">
        <v>9.14</v>
      </c>
      <c r="G23" s="42">
        <v>1</v>
      </c>
      <c r="H23" s="41">
        <f t="shared" si="0"/>
        <v>9.14</v>
      </c>
      <c r="I23" s="41">
        <f t="shared" si="1"/>
        <v>9.14</v>
      </c>
      <c r="J23" s="43" t="s">
        <v>64</v>
      </c>
      <c r="K23" s="118"/>
      <c r="L23" s="93" t="s">
        <v>63</v>
      </c>
    </row>
    <row r="24" spans="1:12" s="39" customFormat="1" x14ac:dyDescent="0.3">
      <c r="A24" s="47"/>
      <c r="C24" s="40" t="s">
        <v>47</v>
      </c>
      <c r="D24" s="40"/>
      <c r="F24" s="41"/>
      <c r="G24" s="42">
        <v>1</v>
      </c>
      <c r="H24" s="41"/>
      <c r="I24" s="41"/>
      <c r="J24" s="43" t="s">
        <v>50</v>
      </c>
      <c r="K24" s="118"/>
      <c r="L24" s="94"/>
    </row>
    <row r="25" spans="1:12" s="39" customFormat="1" x14ac:dyDescent="0.3">
      <c r="A25" s="47"/>
      <c r="C25" s="40" t="s">
        <v>53</v>
      </c>
      <c r="D25" s="40"/>
      <c r="F25" s="41"/>
      <c r="G25" s="42">
        <v>1</v>
      </c>
      <c r="H25" s="41"/>
      <c r="I25" s="41"/>
      <c r="J25" s="43" t="s">
        <v>51</v>
      </c>
      <c r="K25" s="118"/>
      <c r="L25" s="94"/>
    </row>
    <row r="26" spans="1:12" s="39" customFormat="1" x14ac:dyDescent="0.3">
      <c r="A26" s="38"/>
      <c r="C26" s="40" t="s">
        <v>54</v>
      </c>
      <c r="D26" s="40" t="s">
        <v>55</v>
      </c>
      <c r="F26" s="41"/>
      <c r="G26" s="42">
        <v>1</v>
      </c>
      <c r="H26" s="41"/>
      <c r="I26" s="41"/>
      <c r="J26" s="43" t="s">
        <v>52</v>
      </c>
      <c r="K26" s="118"/>
      <c r="L26" s="94"/>
    </row>
    <row r="27" spans="1:12" x14ac:dyDescent="0.3">
      <c r="A27" s="6">
        <v>17</v>
      </c>
      <c r="B27" t="s">
        <v>75</v>
      </c>
      <c r="C27" s="11"/>
      <c r="D27" s="11"/>
      <c r="E27">
        <v>1</v>
      </c>
      <c r="F27" s="1">
        <v>20</v>
      </c>
      <c r="G27" s="8">
        <v>1</v>
      </c>
      <c r="H27" s="1">
        <f t="shared" si="0"/>
        <v>20</v>
      </c>
      <c r="I27" s="1">
        <f t="shared" si="1"/>
        <v>20</v>
      </c>
      <c r="J27" s="13"/>
      <c r="K27" s="119"/>
      <c r="L27" s="95" t="s">
        <v>88</v>
      </c>
    </row>
    <row r="28" spans="1:12" x14ac:dyDescent="0.3">
      <c r="A28" s="6">
        <v>18</v>
      </c>
      <c r="B28" t="s">
        <v>93</v>
      </c>
      <c r="C28" s="11"/>
      <c r="D28" s="11"/>
      <c r="E28">
        <v>1</v>
      </c>
      <c r="F28" s="1">
        <v>18.95</v>
      </c>
      <c r="G28" s="8">
        <v>1</v>
      </c>
      <c r="H28" s="1">
        <f>F28/G28</f>
        <v>18.95</v>
      </c>
      <c r="I28" s="1">
        <f>H28*E28</f>
        <v>18.95</v>
      </c>
      <c r="J28" s="13"/>
      <c r="K28" s="120" t="s">
        <v>99</v>
      </c>
      <c r="L28" s="91" t="s">
        <v>94</v>
      </c>
    </row>
    <row r="29" spans="1:12" s="101" customFormat="1" hidden="1" x14ac:dyDescent="0.3">
      <c r="A29" s="100">
        <v>19</v>
      </c>
      <c r="B29" s="101" t="s">
        <v>56</v>
      </c>
      <c r="C29" s="102"/>
      <c r="D29" s="102"/>
      <c r="E29" s="101">
        <v>3</v>
      </c>
      <c r="F29" s="103">
        <v>11.99</v>
      </c>
      <c r="G29" s="104">
        <v>1</v>
      </c>
      <c r="H29" s="103">
        <f>F29/G29</f>
        <v>11.99</v>
      </c>
      <c r="I29" s="103">
        <f>H29*E29</f>
        <v>35.97</v>
      </c>
      <c r="J29" s="105"/>
      <c r="K29" s="121"/>
      <c r="L29" s="128" t="s">
        <v>57</v>
      </c>
    </row>
    <row r="30" spans="1:12" s="101" customFormat="1" hidden="1" x14ac:dyDescent="0.3">
      <c r="A30" s="100">
        <v>20</v>
      </c>
      <c r="B30" s="101" t="s">
        <v>90</v>
      </c>
      <c r="C30" s="102"/>
      <c r="D30" s="102"/>
      <c r="E30" s="101">
        <v>3</v>
      </c>
      <c r="F30" s="103">
        <v>6.3</v>
      </c>
      <c r="G30" s="104">
        <v>1</v>
      </c>
      <c r="H30" s="103">
        <f>F30/G30</f>
        <v>6.3</v>
      </c>
      <c r="I30" s="103">
        <f>E30*H30</f>
        <v>18.899999999999999</v>
      </c>
      <c r="J30" s="105"/>
      <c r="K30" s="122"/>
      <c r="L30" s="129" t="s">
        <v>91</v>
      </c>
    </row>
    <row r="31" spans="1:12" s="101" customFormat="1" hidden="1" x14ac:dyDescent="0.3">
      <c r="A31" s="100">
        <v>21</v>
      </c>
      <c r="B31" s="101" t="s">
        <v>95</v>
      </c>
      <c r="C31" s="102"/>
      <c r="D31" s="102"/>
      <c r="E31" s="101">
        <v>1</v>
      </c>
      <c r="F31" s="103">
        <v>23.99</v>
      </c>
      <c r="G31" s="104">
        <v>1</v>
      </c>
      <c r="H31" s="103">
        <f>F31/G31</f>
        <v>23.99</v>
      </c>
      <c r="I31" s="103">
        <f>H31*E31</f>
        <v>23.99</v>
      </c>
      <c r="J31" s="105"/>
      <c r="K31" s="121"/>
      <c r="L31" s="128" t="s">
        <v>96</v>
      </c>
    </row>
    <row r="32" spans="1:12" x14ac:dyDescent="0.3">
      <c r="A32" s="6">
        <v>19</v>
      </c>
      <c r="B32" t="s">
        <v>97</v>
      </c>
      <c r="C32" s="11"/>
      <c r="D32" s="11"/>
      <c r="E32">
        <v>1</v>
      </c>
      <c r="F32" s="1">
        <v>49.4</v>
      </c>
      <c r="G32" s="8">
        <v>1</v>
      </c>
      <c r="H32" s="1">
        <f>F32/G32</f>
        <v>49.4</v>
      </c>
      <c r="I32" s="1">
        <f>H32*E32</f>
        <v>49.4</v>
      </c>
      <c r="J32" s="13"/>
      <c r="K32" s="123" t="s">
        <v>99</v>
      </c>
      <c r="L32" s="99" t="s">
        <v>98</v>
      </c>
    </row>
    <row r="33" spans="1:12" x14ac:dyDescent="0.3">
      <c r="A33" s="6">
        <v>20</v>
      </c>
      <c r="C33" s="11"/>
      <c r="D33" s="11"/>
      <c r="F33" s="1"/>
      <c r="G33" s="8"/>
      <c r="H33" s="1"/>
      <c r="I33" s="1"/>
      <c r="J33" s="13"/>
      <c r="K33" s="124"/>
      <c r="L33" s="10"/>
    </row>
    <row r="34" spans="1:12" x14ac:dyDescent="0.3">
      <c r="A34" s="6">
        <v>21</v>
      </c>
      <c r="C34" s="11"/>
      <c r="D34" s="11"/>
      <c r="F34" s="1"/>
      <c r="G34" s="8"/>
      <c r="H34" s="1"/>
      <c r="I34" s="1"/>
      <c r="J34" s="13"/>
      <c r="K34" s="124"/>
      <c r="L34" s="10"/>
    </row>
    <row r="35" spans="1:12" x14ac:dyDescent="0.3">
      <c r="A35" s="6">
        <v>22</v>
      </c>
      <c r="C35" s="11"/>
      <c r="D35" s="11"/>
      <c r="F35" s="1"/>
      <c r="G35" s="8"/>
      <c r="H35" s="1"/>
      <c r="I35" s="1"/>
      <c r="J35" s="13"/>
      <c r="K35" s="124"/>
      <c r="L35" s="10"/>
    </row>
    <row r="36" spans="1:12" x14ac:dyDescent="0.3">
      <c r="A36" s="6">
        <v>23</v>
      </c>
      <c r="C36" s="11"/>
      <c r="D36" s="11"/>
      <c r="F36" s="1"/>
      <c r="G36" s="8"/>
      <c r="H36" s="1"/>
      <c r="I36" s="1"/>
      <c r="J36" s="13"/>
      <c r="K36" s="124"/>
      <c r="L36" s="10"/>
    </row>
    <row r="37" spans="1:12" x14ac:dyDescent="0.3">
      <c r="A37" s="5">
        <v>24</v>
      </c>
      <c r="B37" s="2"/>
      <c r="C37" s="12"/>
      <c r="D37" s="12"/>
      <c r="E37" s="2"/>
      <c r="F37" s="4"/>
      <c r="G37" s="9"/>
      <c r="H37" s="4"/>
      <c r="I37" s="4"/>
      <c r="J37" s="14"/>
      <c r="K37" s="125"/>
      <c r="L37" s="5"/>
    </row>
    <row r="38" spans="1:12" ht="14.4" customHeight="1" x14ac:dyDescent="0.3">
      <c r="B38" s="15" t="s">
        <v>61</v>
      </c>
      <c r="D38" s="15"/>
      <c r="E38" s="15"/>
      <c r="H38" s="251" t="s">
        <v>6</v>
      </c>
      <c r="I38" s="253">
        <f>SUM(I2,I3,I5,I7,I8,I10,I11,I13,I15,I17,I18,I19,I20,I21,I22,I23,I27,I28,I32)</f>
        <v>266.83999999999997</v>
      </c>
    </row>
    <row r="39" spans="1:12" ht="14.4" customHeight="1" x14ac:dyDescent="0.3">
      <c r="B39" t="s">
        <v>69</v>
      </c>
      <c r="E39" s="16"/>
      <c r="H39" s="252"/>
      <c r="I39" s="254"/>
    </row>
    <row r="40" spans="1:12" x14ac:dyDescent="0.3">
      <c r="B40" t="s">
        <v>62</v>
      </c>
      <c r="E40" s="16"/>
      <c r="H40" s="78">
        <v>8020</v>
      </c>
      <c r="I40" s="79">
        <f>SUM(I2,I3,I5,I7,I8,I10,I11,I13,I15,I18,I19,I20)</f>
        <v>150.26999999999998</v>
      </c>
    </row>
    <row r="41" spans="1:12" x14ac:dyDescent="0.3">
      <c r="H41" s="44" t="s">
        <v>77</v>
      </c>
      <c r="I41" s="83">
        <f>SUM(I21,I29)</f>
        <v>47.81</v>
      </c>
    </row>
    <row r="42" spans="1:12" x14ac:dyDescent="0.3">
      <c r="H42" s="81" t="s">
        <v>78</v>
      </c>
      <c r="I42" s="82">
        <f>SUM(I17,I23)</f>
        <v>14.38</v>
      </c>
    </row>
    <row r="43" spans="1:12" x14ac:dyDescent="0.3">
      <c r="D43" s="17"/>
      <c r="E43" s="1"/>
      <c r="F43" s="16"/>
      <c r="H43" s="84" t="s">
        <v>79</v>
      </c>
      <c r="I43" s="85">
        <f>I22</f>
        <v>2</v>
      </c>
    </row>
    <row r="44" spans="1:12" x14ac:dyDescent="0.3">
      <c r="H44" s="96" t="s">
        <v>87</v>
      </c>
      <c r="I44" s="97">
        <f>SUM(I27)</f>
        <v>20</v>
      </c>
    </row>
    <row r="45" spans="1:12" x14ac:dyDescent="0.3">
      <c r="H45" s="98" t="s">
        <v>92</v>
      </c>
      <c r="I45" s="127">
        <f>I32</f>
        <v>49.4</v>
      </c>
    </row>
    <row r="47" spans="1:12" x14ac:dyDescent="0.3">
      <c r="I47" s="16"/>
    </row>
  </sheetData>
  <mergeCells count="2">
    <mergeCell ref="I38:I39"/>
    <mergeCell ref="H38:H39"/>
  </mergeCells>
  <hyperlinks>
    <hyperlink ref="L3" r:id="rId1" xr:uid="{00000000-0004-0000-0200-000000000000}"/>
    <hyperlink ref="L2" r:id="rId2" xr:uid="{00000000-0004-0000-0200-000001000000}"/>
    <hyperlink ref="L14" r:id="rId3" xr:uid="{00000000-0004-0000-0200-000002000000}"/>
    <hyperlink ref="L11" r:id="rId4" xr:uid="{00000000-0004-0000-0200-000003000000}"/>
    <hyperlink ref="L12" r:id="rId5" xr:uid="{00000000-0004-0000-0200-000004000000}"/>
    <hyperlink ref="L15" r:id="rId6" xr:uid="{00000000-0004-0000-0200-000005000000}"/>
    <hyperlink ref="L19" r:id="rId7" xr:uid="{00000000-0004-0000-0200-000006000000}"/>
    <hyperlink ref="L20" r:id="rId8" xr:uid="{00000000-0004-0000-0200-000007000000}"/>
    <hyperlink ref="L22" r:id="rId9" xr:uid="{00000000-0004-0000-0200-000008000000}"/>
    <hyperlink ref="L23" r:id="rId10" location="1078N12" xr:uid="{00000000-0004-0000-0200-000009000000}"/>
    <hyperlink ref="L29" r:id="rId11" xr:uid="{00000000-0004-0000-0200-00000A000000}"/>
    <hyperlink ref="L16" r:id="rId12" xr:uid="{00000000-0004-0000-0200-00000B000000}"/>
    <hyperlink ref="L13" r:id="rId13" xr:uid="{00000000-0004-0000-0200-00000C000000}"/>
    <hyperlink ref="L17" r:id="rId14" location="92949A537" xr:uid="{00000000-0004-0000-0200-00000D000000}"/>
    <hyperlink ref="L18" r:id="rId15" xr:uid="{00000000-0004-0000-0200-00000E000000}"/>
    <hyperlink ref="L27" r:id="rId16" xr:uid="{00000000-0004-0000-0200-00000F000000}"/>
    <hyperlink ref="L32" r:id="rId17" xr:uid="{00000000-0004-0000-0200-000010000000}"/>
    <hyperlink ref="L21" r:id="rId18" xr:uid="{00000000-0004-0000-0200-000011000000}"/>
    <hyperlink ref="L28" r:id="rId19" xr:uid="{00000000-0004-0000-0200-000012000000}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 2.0</vt:lpstr>
      <vt:lpstr>Rev 1.4</vt:lpstr>
      <vt:lpstr>Rev 1.2</vt:lpstr>
      <vt:lpstr>Rev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Taggard</dc:creator>
  <cp:lastModifiedBy>Josh Taggard</cp:lastModifiedBy>
  <cp:lastPrinted>2018-01-07T21:42:37Z</cp:lastPrinted>
  <dcterms:created xsi:type="dcterms:W3CDTF">2016-10-25T00:38:54Z</dcterms:created>
  <dcterms:modified xsi:type="dcterms:W3CDTF">2018-01-14T01:37:46Z</dcterms:modified>
</cp:coreProperties>
</file>